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2025 год\Отчёты за 2025 год\Отчёт за 9 месяцев 2025\"/>
    </mc:Choice>
  </mc:AlternateContent>
  <xr:revisionPtr revIDLastSave="0" documentId="13_ncr:1_{472F2757-84CE-49B6-B2E8-31647FF0880D}" xr6:coauthVersionLast="45" xr6:coauthVersionMax="45" xr10:uidLastSave="{00000000-0000-0000-0000-000000000000}"/>
  <bookViews>
    <workbookView xWindow="-120" yWindow="-120" windowWidth="29040" windowHeight="15840" xr2:uid="{00000000-000D-0000-FFFF-FFFF00000000}"/>
  </bookViews>
  <sheets>
    <sheet name="Таблица №4" sheetId="5" r:id="rId1"/>
    <sheet name="Лист2" sheetId="2" state="hidden" r:id="rId2"/>
    <sheet name="Лист3" sheetId="3" state="hidden" r:id="rId3"/>
  </sheets>
  <definedNames>
    <definedName name="_xlnm._FilterDatabase" localSheetId="0" hidden="1">'Таблица №4'!$A$4:$I$250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5" l="1"/>
  <c r="I9" i="5"/>
  <c r="H11" i="5"/>
  <c r="I11" i="5"/>
  <c r="H13" i="5"/>
  <c r="I13" i="5"/>
  <c r="H15" i="5"/>
  <c r="I15" i="5"/>
  <c r="H17" i="5"/>
  <c r="I17" i="5"/>
  <c r="H19" i="5"/>
  <c r="I19" i="5"/>
  <c r="H21" i="5"/>
  <c r="I21" i="5"/>
  <c r="H23" i="5"/>
  <c r="I23" i="5"/>
  <c r="H25" i="5"/>
  <c r="I25" i="5"/>
  <c r="H27" i="5"/>
  <c r="I27" i="5"/>
  <c r="H30" i="5"/>
  <c r="I30" i="5"/>
  <c r="H31" i="5"/>
  <c r="I31" i="5"/>
  <c r="H32" i="5"/>
  <c r="I32" i="5"/>
  <c r="H34" i="5"/>
  <c r="I34" i="5"/>
  <c r="H37" i="5"/>
  <c r="I37" i="5"/>
  <c r="H39" i="5"/>
  <c r="I39" i="5"/>
  <c r="H41" i="5"/>
  <c r="I41" i="5"/>
  <c r="I43" i="5"/>
  <c r="H45" i="5"/>
  <c r="I45" i="5"/>
  <c r="H47" i="5"/>
  <c r="I47" i="5"/>
  <c r="H49" i="5"/>
  <c r="I49" i="5"/>
  <c r="H51" i="5"/>
  <c r="I51" i="5"/>
  <c r="H53" i="5"/>
  <c r="I53" i="5"/>
  <c r="H54" i="5"/>
  <c r="I54" i="5"/>
  <c r="I56" i="5"/>
  <c r="H58" i="5"/>
  <c r="I58" i="5"/>
  <c r="H61" i="5"/>
  <c r="I61" i="5"/>
  <c r="I63" i="5"/>
  <c r="H65" i="5"/>
  <c r="I65" i="5"/>
  <c r="H67" i="5"/>
  <c r="I67" i="5"/>
  <c r="H68" i="5"/>
  <c r="I68" i="5"/>
  <c r="H70" i="5"/>
  <c r="I70" i="5"/>
  <c r="H72" i="5"/>
  <c r="I72" i="5"/>
  <c r="H74" i="5"/>
  <c r="I74" i="5"/>
  <c r="H76" i="5"/>
  <c r="I76" i="5"/>
  <c r="H78" i="5"/>
  <c r="I78" i="5"/>
  <c r="H81" i="5"/>
  <c r="I81" i="5"/>
  <c r="H83" i="5"/>
  <c r="I83" i="5"/>
  <c r="H85" i="5"/>
  <c r="I85" i="5"/>
  <c r="H87" i="5"/>
  <c r="I87" i="5"/>
  <c r="H89" i="5"/>
  <c r="I89" i="5"/>
  <c r="H90" i="5"/>
  <c r="I90" i="5"/>
  <c r="H92" i="5"/>
  <c r="I92" i="5"/>
  <c r="I94" i="5"/>
  <c r="H96" i="5"/>
  <c r="I96" i="5"/>
  <c r="H98" i="5"/>
  <c r="I98" i="5"/>
  <c r="H100" i="5"/>
  <c r="I100" i="5"/>
  <c r="I102" i="5"/>
  <c r="H104" i="5"/>
  <c r="I104" i="5"/>
  <c r="I106" i="5"/>
  <c r="H111" i="5"/>
  <c r="I111" i="5"/>
  <c r="H113" i="5"/>
  <c r="I113" i="5"/>
  <c r="H115" i="5"/>
  <c r="I115" i="5"/>
  <c r="H117" i="5"/>
  <c r="I117" i="5"/>
  <c r="H119" i="5"/>
  <c r="I119" i="5"/>
  <c r="H120" i="5"/>
  <c r="I120" i="5"/>
  <c r="H122" i="5"/>
  <c r="I122" i="5"/>
  <c r="H123" i="5"/>
  <c r="I123" i="5"/>
  <c r="H124" i="5"/>
  <c r="I124" i="5"/>
  <c r="H125" i="5"/>
  <c r="I125" i="5"/>
  <c r="H127" i="5"/>
  <c r="I127" i="5"/>
  <c r="H129" i="5"/>
  <c r="I129" i="5"/>
  <c r="H130" i="5"/>
  <c r="I130" i="5"/>
  <c r="H132" i="5"/>
  <c r="I132" i="5"/>
  <c r="I134" i="5"/>
  <c r="H135" i="5"/>
  <c r="I135" i="5"/>
  <c r="H137" i="5"/>
  <c r="I137" i="5"/>
  <c r="H139" i="5"/>
  <c r="I139" i="5"/>
  <c r="H141" i="5"/>
  <c r="I141" i="5"/>
  <c r="H143" i="5"/>
  <c r="I143" i="5"/>
  <c r="H146" i="5"/>
  <c r="I146" i="5"/>
  <c r="H148" i="5"/>
  <c r="I148" i="5"/>
  <c r="H150" i="5"/>
  <c r="I150" i="5"/>
  <c r="H151" i="5"/>
  <c r="I151" i="5"/>
  <c r="H152" i="5"/>
  <c r="I152" i="5"/>
  <c r="H154" i="5"/>
  <c r="I154" i="5"/>
  <c r="H156" i="5"/>
  <c r="I156" i="5"/>
  <c r="H157" i="5"/>
  <c r="I157" i="5"/>
  <c r="H160" i="5"/>
  <c r="I160" i="5"/>
  <c r="H161" i="5"/>
  <c r="I161" i="5"/>
  <c r="H163" i="5"/>
  <c r="I163" i="5"/>
  <c r="H166" i="5"/>
  <c r="I166" i="5"/>
  <c r="H168" i="5"/>
  <c r="I168" i="5"/>
  <c r="H170" i="5"/>
  <c r="I170" i="5"/>
  <c r="H172" i="5"/>
  <c r="I172" i="5"/>
  <c r="H174" i="5"/>
  <c r="I174" i="5"/>
  <c r="H176" i="5"/>
  <c r="I176" i="5"/>
  <c r="H178" i="5"/>
  <c r="I178" i="5"/>
  <c r="H180" i="5"/>
  <c r="I180" i="5"/>
  <c r="H182" i="5"/>
  <c r="I182" i="5"/>
  <c r="H184" i="5"/>
  <c r="I184" i="5"/>
  <c r="H189" i="5"/>
  <c r="I189" i="5"/>
  <c r="H191" i="5"/>
  <c r="I191" i="5"/>
  <c r="H192" i="5"/>
  <c r="I192" i="5"/>
  <c r="H194" i="5"/>
  <c r="I194" i="5"/>
  <c r="I196" i="5"/>
  <c r="H197" i="5"/>
  <c r="I197" i="5"/>
  <c r="H200" i="5"/>
  <c r="I200" i="5"/>
  <c r="H203" i="5"/>
  <c r="I203" i="5"/>
  <c r="H204" i="5"/>
  <c r="I204" i="5"/>
  <c r="H206" i="5"/>
  <c r="I206" i="5"/>
  <c r="I207" i="5"/>
  <c r="H209" i="5"/>
  <c r="I209" i="5"/>
  <c r="H211" i="5"/>
  <c r="I211" i="5"/>
  <c r="H213" i="5"/>
  <c r="I213" i="5"/>
  <c r="H215" i="5"/>
  <c r="I215" i="5"/>
  <c r="H216" i="5"/>
  <c r="I216" i="5"/>
  <c r="H217" i="5"/>
  <c r="I217" i="5"/>
  <c r="H220" i="5"/>
  <c r="I220" i="5"/>
  <c r="H222" i="5"/>
  <c r="I222" i="5"/>
  <c r="H224" i="5"/>
  <c r="I224" i="5"/>
  <c r="I226" i="5"/>
  <c r="H229" i="5"/>
  <c r="I229" i="5"/>
  <c r="H231" i="5"/>
  <c r="I231" i="5"/>
  <c r="H233" i="5"/>
  <c r="I233" i="5"/>
  <c r="H235" i="5"/>
  <c r="I235" i="5"/>
  <c r="H237" i="5"/>
  <c r="I237" i="5"/>
  <c r="H239" i="5"/>
  <c r="I239" i="5"/>
  <c r="H242" i="5"/>
  <c r="I242" i="5"/>
  <c r="H243" i="5"/>
  <c r="I243" i="5"/>
  <c r="H244" i="5"/>
  <c r="I244" i="5"/>
  <c r="H246" i="5"/>
  <c r="I246" i="5"/>
  <c r="H247" i="5"/>
  <c r="I247" i="5"/>
  <c r="H248" i="5"/>
  <c r="I248" i="5"/>
  <c r="I7" i="5" l="1"/>
  <c r="H7" i="5"/>
  <c r="G7" i="5"/>
  <c r="G9" i="5"/>
  <c r="G11" i="5"/>
  <c r="G13" i="5"/>
  <c r="G15" i="5"/>
  <c r="G17" i="5"/>
  <c r="G19" i="5"/>
  <c r="G21" i="5"/>
  <c r="G23" i="5"/>
  <c r="G25" i="5"/>
  <c r="G27" i="5"/>
  <c r="G30" i="5"/>
  <c r="G31" i="5"/>
  <c r="G32" i="5"/>
  <c r="G34" i="5"/>
  <c r="G37" i="5"/>
  <c r="G39" i="5"/>
  <c r="G41" i="5"/>
  <c r="G43" i="5"/>
  <c r="G45" i="5"/>
  <c r="G47" i="5"/>
  <c r="G49" i="5"/>
  <c r="G51" i="5"/>
  <c r="G53" i="5"/>
  <c r="G54" i="5"/>
  <c r="G56" i="5"/>
  <c r="G58" i="5"/>
  <c r="G61" i="5"/>
  <c r="G63" i="5"/>
  <c r="G65" i="5"/>
  <c r="G67" i="5"/>
  <c r="G68" i="5"/>
  <c r="G70" i="5"/>
  <c r="G72" i="5"/>
  <c r="G74" i="5"/>
  <c r="G76" i="5"/>
  <c r="G78" i="5"/>
  <c r="G81" i="5"/>
  <c r="G83" i="5"/>
  <c r="G85" i="5"/>
  <c r="G87" i="5"/>
  <c r="G89" i="5"/>
  <c r="G90" i="5"/>
  <c r="G92" i="5"/>
  <c r="G94" i="5"/>
  <c r="G96" i="5"/>
  <c r="G98" i="5"/>
  <c r="G100" i="5"/>
  <c r="G102" i="5"/>
  <c r="G104" i="5"/>
  <c r="G106" i="5"/>
  <c r="G109" i="5"/>
  <c r="G111" i="5"/>
  <c r="G113" i="5"/>
  <c r="G115" i="5"/>
  <c r="G117" i="5"/>
  <c r="G119" i="5"/>
  <c r="G120" i="5"/>
  <c r="G122" i="5"/>
  <c r="G123" i="5"/>
  <c r="G124" i="5"/>
  <c r="G125" i="5"/>
  <c r="G127" i="5"/>
  <c r="G129" i="5"/>
  <c r="G130" i="5"/>
  <c r="G132" i="5"/>
  <c r="G134" i="5"/>
  <c r="G135" i="5"/>
  <c r="G137" i="5"/>
  <c r="G139" i="5"/>
  <c r="G141" i="5"/>
  <c r="G143" i="5"/>
  <c r="G146" i="5"/>
  <c r="G148" i="5"/>
  <c r="G150" i="5"/>
  <c r="G151" i="5"/>
  <c r="G152" i="5"/>
  <c r="G154" i="5"/>
  <c r="G156" i="5"/>
  <c r="G157" i="5"/>
  <c r="G160" i="5"/>
  <c r="G161" i="5"/>
  <c r="G163" i="5"/>
  <c r="G166" i="5"/>
  <c r="G168" i="5"/>
  <c r="G170" i="5"/>
  <c r="G172" i="5"/>
  <c r="G174" i="5"/>
  <c r="G176" i="5"/>
  <c r="G178" i="5"/>
  <c r="G180" i="5"/>
  <c r="G182" i="5"/>
  <c r="G184" i="5"/>
  <c r="G187" i="5"/>
  <c r="G189" i="5"/>
  <c r="G191" i="5"/>
  <c r="G192" i="5"/>
  <c r="G194" i="5"/>
  <c r="G196" i="5"/>
  <c r="G197" i="5"/>
  <c r="G200" i="5"/>
  <c r="G203" i="5"/>
  <c r="G204" i="5"/>
  <c r="G206" i="5"/>
  <c r="G207" i="5"/>
  <c r="G209" i="5"/>
  <c r="G211" i="5"/>
  <c r="G213" i="5"/>
  <c r="G215" i="5"/>
  <c r="G216" i="5"/>
  <c r="G217" i="5"/>
  <c r="G220" i="5"/>
  <c r="G222" i="5"/>
  <c r="G224" i="5"/>
  <c r="G226" i="5"/>
  <c r="G229" i="5"/>
  <c r="G231" i="5"/>
  <c r="G233" i="5"/>
  <c r="G235" i="5"/>
  <c r="G237" i="5"/>
  <c r="G239" i="5"/>
  <c r="G242" i="5"/>
  <c r="G243" i="5"/>
  <c r="G244" i="5"/>
  <c r="G246" i="5"/>
  <c r="G247" i="5"/>
  <c r="G248" i="5"/>
  <c r="F149" i="5" l="1"/>
  <c r="E149" i="5"/>
  <c r="F214" i="5"/>
  <c r="E214" i="5"/>
  <c r="H214" i="5" l="1"/>
  <c r="H149" i="5"/>
  <c r="G214" i="5"/>
  <c r="G149" i="5"/>
  <c r="D246" i="5"/>
  <c r="D243" i="5"/>
  <c r="D242" i="5"/>
  <c r="D213" i="5"/>
  <c r="D206" i="5"/>
  <c r="D217" i="5"/>
  <c r="D214" i="5" l="1"/>
  <c r="I214" i="5" s="1"/>
  <c r="D180" i="5"/>
  <c r="D176" i="5"/>
  <c r="D168" i="5"/>
  <c r="D149" i="5" l="1"/>
  <c r="I149" i="5" s="1"/>
  <c r="D127" i="5"/>
  <c r="D137" i="5"/>
  <c r="D130" i="5"/>
  <c r="D132" i="5"/>
  <c r="D123" i="5"/>
  <c r="D117" i="5"/>
  <c r="C101" i="5"/>
  <c r="D101" i="5"/>
  <c r="D105" i="5"/>
  <c r="E105" i="5"/>
  <c r="F105" i="5"/>
  <c r="C105" i="5"/>
  <c r="E103" i="5"/>
  <c r="F103" i="5"/>
  <c r="D103" i="5"/>
  <c r="C103" i="5"/>
  <c r="D74" i="5"/>
  <c r="D70" i="5"/>
  <c r="D68" i="5"/>
  <c r="D63" i="5"/>
  <c r="D53" i="5"/>
  <c r="D37" i="5"/>
  <c r="D32" i="5"/>
  <c r="D31" i="5"/>
  <c r="D30" i="5"/>
  <c r="D11" i="5"/>
  <c r="D25" i="5"/>
  <c r="D17" i="5"/>
  <c r="H103" i="5" l="1"/>
  <c r="I103" i="5"/>
  <c r="I105" i="5"/>
  <c r="G105" i="5"/>
  <c r="G103" i="5"/>
  <c r="D225" i="5"/>
  <c r="E225" i="5"/>
  <c r="F225" i="5"/>
  <c r="C225" i="5"/>
  <c r="C214" i="5"/>
  <c r="D205" i="5"/>
  <c r="E205" i="5"/>
  <c r="F205" i="5"/>
  <c r="D155" i="5"/>
  <c r="E155" i="5"/>
  <c r="F155" i="5"/>
  <c r="C155" i="5"/>
  <c r="D66" i="5"/>
  <c r="E66" i="5"/>
  <c r="F66" i="5"/>
  <c r="D57" i="5"/>
  <c r="E57" i="5"/>
  <c r="F57" i="5"/>
  <c r="C57" i="5"/>
  <c r="D42" i="5"/>
  <c r="E42" i="5"/>
  <c r="F42" i="5"/>
  <c r="C42" i="5"/>
  <c r="I155" i="5" l="1"/>
  <c r="H155" i="5"/>
  <c r="H57" i="5"/>
  <c r="I57" i="5"/>
  <c r="I225" i="5"/>
  <c r="I42" i="5"/>
  <c r="H66" i="5"/>
  <c r="I66" i="5"/>
  <c r="I205" i="5"/>
  <c r="H205" i="5"/>
  <c r="G66" i="5"/>
  <c r="G57" i="5"/>
  <c r="G205" i="5"/>
  <c r="G155" i="5"/>
  <c r="G225" i="5"/>
  <c r="G42" i="5"/>
  <c r="D241" i="5"/>
  <c r="E241" i="5"/>
  <c r="F241" i="5"/>
  <c r="C241" i="5"/>
  <c r="E245" i="5"/>
  <c r="F245" i="5"/>
  <c r="C245" i="5"/>
  <c r="D238" i="5"/>
  <c r="E238" i="5"/>
  <c r="F238" i="5"/>
  <c r="C238" i="5"/>
  <c r="D234" i="5"/>
  <c r="E234" i="5"/>
  <c r="F234" i="5"/>
  <c r="C234" i="5"/>
  <c r="D230" i="5"/>
  <c r="E230" i="5"/>
  <c r="F230" i="5"/>
  <c r="C230" i="5"/>
  <c r="D223" i="5"/>
  <c r="E223" i="5"/>
  <c r="F223" i="5"/>
  <c r="C223" i="5"/>
  <c r="E202" i="5"/>
  <c r="D195" i="5"/>
  <c r="E195" i="5"/>
  <c r="F195" i="5"/>
  <c r="C195" i="5"/>
  <c r="D193" i="5"/>
  <c r="E193" i="5"/>
  <c r="F193" i="5"/>
  <c r="C193" i="5"/>
  <c r="E190" i="5"/>
  <c r="F190" i="5"/>
  <c r="D190" i="5"/>
  <c r="C190" i="5"/>
  <c r="D188" i="5"/>
  <c r="E188" i="5"/>
  <c r="F188" i="5"/>
  <c r="C188" i="5"/>
  <c r="D186" i="5"/>
  <c r="E186" i="5"/>
  <c r="F186" i="5"/>
  <c r="C186" i="5"/>
  <c r="D177" i="5"/>
  <c r="E177" i="5"/>
  <c r="F177" i="5"/>
  <c r="C177" i="5"/>
  <c r="D162" i="5"/>
  <c r="E162" i="5"/>
  <c r="F162" i="5"/>
  <c r="C162" i="5"/>
  <c r="D159" i="5"/>
  <c r="E159" i="5"/>
  <c r="F159" i="5"/>
  <c r="C159" i="5"/>
  <c r="D153" i="5"/>
  <c r="E153" i="5"/>
  <c r="F153" i="5"/>
  <c r="C153" i="5"/>
  <c r="C149" i="5"/>
  <c r="D147" i="5"/>
  <c r="E147" i="5"/>
  <c r="F147" i="5"/>
  <c r="C147" i="5"/>
  <c r="H230" i="5" l="1"/>
  <c r="I230" i="5"/>
  <c r="H147" i="5"/>
  <c r="I147" i="5"/>
  <c r="H241" i="5"/>
  <c r="I241" i="5"/>
  <c r="H195" i="5"/>
  <c r="I195" i="5"/>
  <c r="H177" i="5"/>
  <c r="I177" i="5"/>
  <c r="I245" i="5"/>
  <c r="H245" i="5"/>
  <c r="H153" i="5"/>
  <c r="I153" i="5"/>
  <c r="H190" i="5"/>
  <c r="I190" i="5"/>
  <c r="I223" i="5"/>
  <c r="H223" i="5"/>
  <c r="H238" i="5"/>
  <c r="I238" i="5"/>
  <c r="H188" i="5"/>
  <c r="I188" i="5"/>
  <c r="H234" i="5"/>
  <c r="I234" i="5"/>
  <c r="C185" i="5"/>
  <c r="H162" i="5"/>
  <c r="I162" i="5"/>
  <c r="C158" i="5"/>
  <c r="H159" i="5"/>
  <c r="I159" i="5"/>
  <c r="H193" i="5"/>
  <c r="I193" i="5"/>
  <c r="G223" i="5"/>
  <c r="G230" i="5"/>
  <c r="G238" i="5"/>
  <c r="G245" i="5"/>
  <c r="G159" i="5"/>
  <c r="G190" i="5"/>
  <c r="G193" i="5"/>
  <c r="G186" i="5"/>
  <c r="G241" i="5"/>
  <c r="G147" i="5"/>
  <c r="G162" i="5"/>
  <c r="G188" i="5"/>
  <c r="G234" i="5"/>
  <c r="G195" i="5"/>
  <c r="G153" i="5"/>
  <c r="G177" i="5"/>
  <c r="D185" i="5"/>
  <c r="D158" i="5"/>
  <c r="D245" i="5"/>
  <c r="D240" i="5" s="1"/>
  <c r="C240" i="5"/>
  <c r="E240" i="5"/>
  <c r="F240" i="5"/>
  <c r="E158" i="5"/>
  <c r="F185" i="5"/>
  <c r="F158" i="5"/>
  <c r="E185" i="5"/>
  <c r="G185" i="5" s="1"/>
  <c r="D142" i="5"/>
  <c r="E142" i="5"/>
  <c r="F142" i="5"/>
  <c r="C142" i="5"/>
  <c r="D140" i="5"/>
  <c r="E140" i="5"/>
  <c r="F140" i="5"/>
  <c r="C140" i="5"/>
  <c r="D138" i="5"/>
  <c r="E138" i="5"/>
  <c r="F138" i="5"/>
  <c r="C138" i="5"/>
  <c r="E136" i="5"/>
  <c r="F136" i="5"/>
  <c r="C136" i="5"/>
  <c r="D133" i="5"/>
  <c r="E133" i="5"/>
  <c r="F133" i="5"/>
  <c r="C133" i="5"/>
  <c r="E131" i="5"/>
  <c r="D131" i="5"/>
  <c r="C132" i="5"/>
  <c r="C131" i="5" s="1"/>
  <c r="H138" i="5" l="1"/>
  <c r="I138" i="5"/>
  <c r="H240" i="5"/>
  <c r="I240" i="5"/>
  <c r="H140" i="5"/>
  <c r="I140" i="5"/>
  <c r="H158" i="5"/>
  <c r="I158" i="5"/>
  <c r="H133" i="5"/>
  <c r="I133" i="5"/>
  <c r="H185" i="5"/>
  <c r="I185" i="5"/>
  <c r="H136" i="5"/>
  <c r="H142" i="5"/>
  <c r="I142" i="5"/>
  <c r="G158" i="5"/>
  <c r="G240" i="5"/>
  <c r="G133" i="5"/>
  <c r="G136" i="5"/>
  <c r="G142" i="5"/>
  <c r="G140" i="5"/>
  <c r="G138" i="5"/>
  <c r="D136" i="5"/>
  <c r="I136" i="5" s="1"/>
  <c r="F131" i="5"/>
  <c r="E128" i="5"/>
  <c r="D128" i="5"/>
  <c r="C130" i="5"/>
  <c r="C128" i="5" s="1"/>
  <c r="E126" i="5"/>
  <c r="D126" i="5"/>
  <c r="C127" i="5"/>
  <c r="C126" i="5" s="1"/>
  <c r="E121" i="5"/>
  <c r="F121" i="5"/>
  <c r="C123" i="5"/>
  <c r="C121" i="5" s="1"/>
  <c r="D118" i="5"/>
  <c r="E118" i="5"/>
  <c r="F118" i="5"/>
  <c r="C118" i="5"/>
  <c r="D116" i="5"/>
  <c r="E116" i="5"/>
  <c r="F116" i="5"/>
  <c r="C116" i="5"/>
  <c r="D114" i="5"/>
  <c r="E114" i="5"/>
  <c r="F114" i="5"/>
  <c r="C114" i="5"/>
  <c r="D112" i="5"/>
  <c r="E112" i="5"/>
  <c r="F112" i="5"/>
  <c r="C112" i="5"/>
  <c r="D110" i="5"/>
  <c r="E110" i="5"/>
  <c r="F110" i="5"/>
  <c r="C110" i="5"/>
  <c r="D108" i="5"/>
  <c r="E108" i="5"/>
  <c r="F108" i="5"/>
  <c r="C108" i="5"/>
  <c r="E101" i="5"/>
  <c r="F101" i="5"/>
  <c r="D95" i="5"/>
  <c r="E95" i="5"/>
  <c r="F95" i="5"/>
  <c r="C95" i="5"/>
  <c r="D91" i="5"/>
  <c r="E91" i="5"/>
  <c r="F91" i="5"/>
  <c r="C91" i="5"/>
  <c r="D88" i="5"/>
  <c r="E88" i="5"/>
  <c r="F88" i="5"/>
  <c r="C88" i="5"/>
  <c r="D86" i="5"/>
  <c r="E86" i="5"/>
  <c r="F86" i="5"/>
  <c r="C86" i="5"/>
  <c r="D84" i="5"/>
  <c r="E84" i="5"/>
  <c r="F84" i="5"/>
  <c r="C84" i="5"/>
  <c r="D75" i="5"/>
  <c r="E75" i="5"/>
  <c r="F75" i="5"/>
  <c r="C75" i="5"/>
  <c r="D77" i="5"/>
  <c r="E77" i="5"/>
  <c r="F77" i="5"/>
  <c r="C77" i="5"/>
  <c r="E73" i="5"/>
  <c r="F73" i="5"/>
  <c r="C73" i="5"/>
  <c r="D71" i="5"/>
  <c r="E71" i="5"/>
  <c r="F71" i="5"/>
  <c r="C71" i="5"/>
  <c r="E69" i="5"/>
  <c r="D69" i="5"/>
  <c r="C70" i="5"/>
  <c r="C69" i="5" s="1"/>
  <c r="C68" i="5"/>
  <c r="C66" i="5" s="1"/>
  <c r="D64" i="5"/>
  <c r="E64" i="5"/>
  <c r="F64" i="5"/>
  <c r="C64" i="5"/>
  <c r="D62" i="5"/>
  <c r="E62" i="5"/>
  <c r="F62" i="5"/>
  <c r="C62" i="5"/>
  <c r="D60" i="5"/>
  <c r="E60" i="5"/>
  <c r="F60" i="5"/>
  <c r="C60" i="5"/>
  <c r="H121" i="5" l="1"/>
  <c r="I71" i="5"/>
  <c r="H71" i="5"/>
  <c r="I91" i="5"/>
  <c r="H91" i="5"/>
  <c r="H64" i="5"/>
  <c r="I64" i="5"/>
  <c r="H110" i="5"/>
  <c r="I110" i="5"/>
  <c r="H116" i="5"/>
  <c r="I116" i="5"/>
  <c r="H75" i="5"/>
  <c r="I75" i="5"/>
  <c r="I62" i="5"/>
  <c r="H84" i="5"/>
  <c r="I84" i="5"/>
  <c r="H73" i="5"/>
  <c r="H77" i="5"/>
  <c r="I77" i="5"/>
  <c r="I95" i="5"/>
  <c r="H95" i="5"/>
  <c r="H88" i="5"/>
  <c r="I88" i="5"/>
  <c r="H114" i="5"/>
  <c r="I114" i="5"/>
  <c r="I101" i="5"/>
  <c r="H86" i="5"/>
  <c r="I86" i="5"/>
  <c r="H60" i="5"/>
  <c r="I60" i="5"/>
  <c r="H112" i="5"/>
  <c r="I112" i="5"/>
  <c r="H118" i="5"/>
  <c r="I118" i="5"/>
  <c r="G131" i="5"/>
  <c r="H131" i="5"/>
  <c r="I131" i="5"/>
  <c r="G101" i="5"/>
  <c r="G95" i="5"/>
  <c r="G64" i="5"/>
  <c r="G84" i="5"/>
  <c r="G110" i="5"/>
  <c r="G75" i="5"/>
  <c r="G60" i="5"/>
  <c r="G108" i="5"/>
  <c r="G114" i="5"/>
  <c r="G121" i="5"/>
  <c r="G62" i="5"/>
  <c r="G71" i="5"/>
  <c r="G91" i="5"/>
  <c r="G73" i="5"/>
  <c r="G116" i="5"/>
  <c r="G88" i="5"/>
  <c r="G86" i="5"/>
  <c r="G77" i="5"/>
  <c r="G112" i="5"/>
  <c r="G118" i="5"/>
  <c r="F69" i="5"/>
  <c r="F126" i="5"/>
  <c r="C59" i="5"/>
  <c r="D73" i="5"/>
  <c r="I73" i="5" s="1"/>
  <c r="D121" i="5"/>
  <c r="I121" i="5" s="1"/>
  <c r="F128" i="5"/>
  <c r="E107" i="5"/>
  <c r="E59" i="5"/>
  <c r="C107" i="5"/>
  <c r="E55" i="5"/>
  <c r="F55" i="5"/>
  <c r="C55" i="5"/>
  <c r="D52" i="5"/>
  <c r="E52" i="5"/>
  <c r="F52" i="5"/>
  <c r="C52" i="5"/>
  <c r="D50" i="5"/>
  <c r="E50" i="5"/>
  <c r="F50" i="5"/>
  <c r="C50" i="5"/>
  <c r="D48" i="5"/>
  <c r="E48" i="5"/>
  <c r="F48" i="5"/>
  <c r="C48" i="5"/>
  <c r="D46" i="5"/>
  <c r="E46" i="5"/>
  <c r="F46" i="5"/>
  <c r="C46" i="5"/>
  <c r="D44" i="5"/>
  <c r="E44" i="5"/>
  <c r="F44" i="5"/>
  <c r="C44" i="5"/>
  <c r="D40" i="5"/>
  <c r="E40" i="5"/>
  <c r="F40" i="5"/>
  <c r="C40" i="5"/>
  <c r="D38" i="5"/>
  <c r="E38" i="5"/>
  <c r="F38" i="5"/>
  <c r="C38" i="5"/>
  <c r="D36" i="5"/>
  <c r="E36" i="5"/>
  <c r="F36" i="5"/>
  <c r="C36" i="5"/>
  <c r="H128" i="5" l="1"/>
  <c r="I128" i="5"/>
  <c r="H36" i="5"/>
  <c r="I36" i="5"/>
  <c r="H69" i="5"/>
  <c r="I69" i="5"/>
  <c r="H44" i="5"/>
  <c r="I44" i="5"/>
  <c r="H52" i="5"/>
  <c r="I52" i="5"/>
  <c r="H126" i="5"/>
  <c r="I126" i="5"/>
  <c r="H46" i="5"/>
  <c r="I46" i="5"/>
  <c r="H48" i="5"/>
  <c r="I48" i="5"/>
  <c r="H50" i="5"/>
  <c r="I50" i="5"/>
  <c r="H38" i="5"/>
  <c r="I38" i="5"/>
  <c r="H40" i="5"/>
  <c r="I40" i="5"/>
  <c r="G52" i="5"/>
  <c r="G44" i="5"/>
  <c r="G50" i="5"/>
  <c r="D107" i="5"/>
  <c r="G38" i="5"/>
  <c r="G128" i="5"/>
  <c r="G40" i="5"/>
  <c r="G55" i="5"/>
  <c r="G36" i="5"/>
  <c r="G69" i="5"/>
  <c r="G126" i="5"/>
  <c r="G46" i="5"/>
  <c r="G48" i="5"/>
  <c r="F59" i="5"/>
  <c r="E35" i="5"/>
  <c r="C35" i="5"/>
  <c r="F35" i="5"/>
  <c r="F107" i="5"/>
  <c r="D59" i="5"/>
  <c r="D55" i="5"/>
  <c r="I55" i="5" s="1"/>
  <c r="D33" i="5"/>
  <c r="E33" i="5"/>
  <c r="F33" i="5"/>
  <c r="C33" i="5"/>
  <c r="E29" i="5"/>
  <c r="F29" i="5"/>
  <c r="C29" i="5"/>
  <c r="D26" i="5"/>
  <c r="E26" i="5"/>
  <c r="F26" i="5"/>
  <c r="C26" i="5"/>
  <c r="H26" i="5" l="1"/>
  <c r="I26" i="5"/>
  <c r="G107" i="5"/>
  <c r="H107" i="5"/>
  <c r="I107" i="5"/>
  <c r="H59" i="5"/>
  <c r="I59" i="5"/>
  <c r="H33" i="5"/>
  <c r="I33" i="5"/>
  <c r="H35" i="5"/>
  <c r="I35" i="5"/>
  <c r="H29" i="5"/>
  <c r="G33" i="5"/>
  <c r="G35" i="5"/>
  <c r="G26" i="5"/>
  <c r="G29" i="5"/>
  <c r="G59" i="5"/>
  <c r="D35" i="5"/>
  <c r="C28" i="5"/>
  <c r="E28" i="5"/>
  <c r="F28" i="5"/>
  <c r="D24" i="5"/>
  <c r="E24" i="5"/>
  <c r="F24" i="5"/>
  <c r="C24" i="5"/>
  <c r="D22" i="5"/>
  <c r="E22" i="5"/>
  <c r="F22" i="5"/>
  <c r="C22" i="5"/>
  <c r="D20" i="5"/>
  <c r="E20" i="5"/>
  <c r="F20" i="5"/>
  <c r="C20" i="5"/>
  <c r="D18" i="5"/>
  <c r="E18" i="5"/>
  <c r="F18" i="5"/>
  <c r="C18" i="5"/>
  <c r="D16" i="5"/>
  <c r="E16" i="5"/>
  <c r="F16" i="5"/>
  <c r="C16" i="5"/>
  <c r="H22" i="5" l="1"/>
  <c r="I22" i="5"/>
  <c r="H28" i="5"/>
  <c r="H16" i="5"/>
  <c r="I16" i="5"/>
  <c r="H20" i="5"/>
  <c r="I20" i="5"/>
  <c r="H18" i="5"/>
  <c r="I18" i="5"/>
  <c r="H24" i="5"/>
  <c r="I24" i="5"/>
  <c r="G18" i="5"/>
  <c r="G20" i="5"/>
  <c r="G24" i="5"/>
  <c r="G28" i="5"/>
  <c r="G16" i="5"/>
  <c r="G22" i="5"/>
  <c r="D14" i="5"/>
  <c r="E14" i="5"/>
  <c r="F14" i="5"/>
  <c r="C14" i="5"/>
  <c r="D12" i="5"/>
  <c r="E12" i="5"/>
  <c r="F12" i="5"/>
  <c r="C12" i="5"/>
  <c r="D10" i="5"/>
  <c r="E10" i="5"/>
  <c r="F10" i="5"/>
  <c r="C10" i="5"/>
  <c r="D8" i="5"/>
  <c r="E8" i="5"/>
  <c r="F8" i="5"/>
  <c r="C8" i="5"/>
  <c r="D6" i="5"/>
  <c r="E6" i="5"/>
  <c r="F6" i="5"/>
  <c r="C6" i="5"/>
  <c r="H14" i="5" l="1"/>
  <c r="I14" i="5"/>
  <c r="H10" i="5"/>
  <c r="I10" i="5"/>
  <c r="H8" i="5"/>
  <c r="I8" i="5"/>
  <c r="H12" i="5"/>
  <c r="I12" i="5"/>
  <c r="G8" i="5"/>
  <c r="C5" i="5"/>
  <c r="I6" i="5"/>
  <c r="H6" i="5"/>
  <c r="G14" i="5"/>
  <c r="G6" i="5"/>
  <c r="G12" i="5"/>
  <c r="G10" i="5"/>
  <c r="D5" i="5"/>
  <c r="F5" i="5"/>
  <c r="E5" i="5"/>
  <c r="D82" i="5"/>
  <c r="E82" i="5"/>
  <c r="F82" i="5"/>
  <c r="C82" i="5"/>
  <c r="D99" i="5"/>
  <c r="E99" i="5"/>
  <c r="F99" i="5"/>
  <c r="C99" i="5"/>
  <c r="D97" i="5"/>
  <c r="E97" i="5"/>
  <c r="C97" i="5"/>
  <c r="D93" i="5"/>
  <c r="E93" i="5"/>
  <c r="F93" i="5"/>
  <c r="C93" i="5"/>
  <c r="D80" i="5"/>
  <c r="D79" i="5" s="1"/>
  <c r="E80" i="5"/>
  <c r="F80" i="5"/>
  <c r="C80" i="5"/>
  <c r="D221" i="5"/>
  <c r="E221" i="5"/>
  <c r="F221" i="5"/>
  <c r="C221" i="5"/>
  <c r="D219" i="5"/>
  <c r="E219" i="5"/>
  <c r="F219" i="5"/>
  <c r="C219" i="5"/>
  <c r="C218" i="5" s="1"/>
  <c r="D199" i="5"/>
  <c r="D198" i="5" s="1"/>
  <c r="E199" i="5"/>
  <c r="F199" i="5"/>
  <c r="C199" i="5"/>
  <c r="C198" i="5" s="1"/>
  <c r="I93" i="5" l="1"/>
  <c r="I221" i="5"/>
  <c r="H221" i="5"/>
  <c r="H219" i="5"/>
  <c r="I219" i="5"/>
  <c r="H82" i="5"/>
  <c r="I82" i="5"/>
  <c r="H99" i="5"/>
  <c r="I99" i="5"/>
  <c r="I199" i="5"/>
  <c r="H199" i="5"/>
  <c r="H80" i="5"/>
  <c r="I80" i="5"/>
  <c r="G99" i="5"/>
  <c r="G80" i="5"/>
  <c r="E79" i="5"/>
  <c r="G82" i="5"/>
  <c r="G199" i="5"/>
  <c r="G93" i="5"/>
  <c r="G219" i="5"/>
  <c r="F79" i="5"/>
  <c r="G97" i="5"/>
  <c r="G221" i="5"/>
  <c r="F218" i="5"/>
  <c r="D218" i="5"/>
  <c r="E218" i="5"/>
  <c r="F97" i="5"/>
  <c r="C79" i="5"/>
  <c r="E198" i="5"/>
  <c r="F198" i="5"/>
  <c r="C206" i="5"/>
  <c r="C205" i="5" s="1"/>
  <c r="E179" i="5"/>
  <c r="D179" i="5"/>
  <c r="C180" i="5"/>
  <c r="C179" i="5" s="1"/>
  <c r="D236" i="5"/>
  <c r="E236" i="5"/>
  <c r="F236" i="5"/>
  <c r="C236" i="5"/>
  <c r="D232" i="5"/>
  <c r="E232" i="5"/>
  <c r="F232" i="5"/>
  <c r="C232" i="5"/>
  <c r="D228" i="5"/>
  <c r="E228" i="5"/>
  <c r="F228" i="5"/>
  <c r="C228" i="5"/>
  <c r="E212" i="5"/>
  <c r="D212" i="5"/>
  <c r="C213" i="5"/>
  <c r="C212" i="5" s="1"/>
  <c r="D171" i="5"/>
  <c r="E171" i="5"/>
  <c r="F171" i="5"/>
  <c r="C171" i="5"/>
  <c r="D169" i="5"/>
  <c r="E169" i="5"/>
  <c r="F169" i="5"/>
  <c r="C169" i="5"/>
  <c r="D165" i="5"/>
  <c r="E165" i="5"/>
  <c r="F165" i="5"/>
  <c r="C166" i="5"/>
  <c r="C165" i="5" s="1"/>
  <c r="D183" i="5"/>
  <c r="E183" i="5"/>
  <c r="F183" i="5"/>
  <c r="C183" i="5"/>
  <c r="D145" i="5"/>
  <c r="D144" i="5" s="1"/>
  <c r="E145" i="5"/>
  <c r="F145" i="5"/>
  <c r="C145" i="5"/>
  <c r="C144" i="5" s="1"/>
  <c r="D210" i="5"/>
  <c r="E210" i="5"/>
  <c r="F210" i="5"/>
  <c r="C210" i="5"/>
  <c r="D208" i="5"/>
  <c r="E208" i="5"/>
  <c r="F208" i="5"/>
  <c r="C208" i="5"/>
  <c r="D203" i="5"/>
  <c r="C203" i="5"/>
  <c r="C202" i="5" s="1"/>
  <c r="D175" i="5"/>
  <c r="E175" i="5"/>
  <c r="F175" i="5"/>
  <c r="C175" i="5"/>
  <c r="D173" i="5"/>
  <c r="E173" i="5"/>
  <c r="F173" i="5"/>
  <c r="C173" i="5"/>
  <c r="E167" i="5"/>
  <c r="D167" i="5"/>
  <c r="C168" i="5"/>
  <c r="C167" i="5" s="1"/>
  <c r="D181" i="5"/>
  <c r="E181" i="5"/>
  <c r="F181" i="5"/>
  <c r="C181" i="5"/>
  <c r="I5" i="5"/>
  <c r="H5" i="5"/>
  <c r="G5" i="5"/>
  <c r="G173" i="5" l="1"/>
  <c r="I169" i="5"/>
  <c r="H169" i="5"/>
  <c r="I175" i="5"/>
  <c r="H175" i="5"/>
  <c r="H198" i="5"/>
  <c r="I198" i="5"/>
  <c r="I181" i="5"/>
  <c r="H181" i="5"/>
  <c r="I145" i="5"/>
  <c r="H145" i="5"/>
  <c r="H232" i="5"/>
  <c r="I232" i="5"/>
  <c r="H228" i="5"/>
  <c r="I228" i="5"/>
  <c r="H171" i="5"/>
  <c r="I171" i="5"/>
  <c r="I97" i="5"/>
  <c r="H97" i="5"/>
  <c r="I79" i="5"/>
  <c r="H79" i="5"/>
  <c r="I173" i="5"/>
  <c r="H173" i="5"/>
  <c r="H208" i="5"/>
  <c r="I208" i="5"/>
  <c r="I236" i="5"/>
  <c r="H236" i="5"/>
  <c r="H183" i="5"/>
  <c r="I183" i="5"/>
  <c r="H210" i="5"/>
  <c r="I210" i="5"/>
  <c r="H165" i="5"/>
  <c r="I165" i="5"/>
  <c r="H218" i="5"/>
  <c r="I218" i="5"/>
  <c r="G236" i="5"/>
  <c r="G181" i="5"/>
  <c r="G228" i="5"/>
  <c r="G165" i="5"/>
  <c r="G169" i="5"/>
  <c r="D202" i="5"/>
  <c r="D201" i="5" s="1"/>
  <c r="G79" i="5"/>
  <c r="F144" i="5"/>
  <c r="G198" i="5"/>
  <c r="G232" i="5"/>
  <c r="G210" i="5"/>
  <c r="G175" i="5"/>
  <c r="E144" i="5"/>
  <c r="G144" i="5" s="1"/>
  <c r="G145" i="5"/>
  <c r="G208" i="5"/>
  <c r="G183" i="5"/>
  <c r="G171" i="5"/>
  <c r="C201" i="5"/>
  <c r="G218" i="5"/>
  <c r="E201" i="5"/>
  <c r="E227" i="5"/>
  <c r="C164" i="5"/>
  <c r="C227" i="5"/>
  <c r="F227" i="5"/>
  <c r="D227" i="5"/>
  <c r="F202" i="5"/>
  <c r="D29" i="5"/>
  <c r="I29" i="5" s="1"/>
  <c r="E164" i="5"/>
  <c r="F212" i="5"/>
  <c r="F167" i="5"/>
  <c r="D164" i="5"/>
  <c r="F179" i="5"/>
  <c r="I227" i="5" l="1"/>
  <c r="H227" i="5"/>
  <c r="H179" i="5"/>
  <c r="I179" i="5"/>
  <c r="H202" i="5"/>
  <c r="I202" i="5"/>
  <c r="H144" i="5"/>
  <c r="I144" i="5"/>
  <c r="G167" i="5"/>
  <c r="I167" i="5"/>
  <c r="H167" i="5"/>
  <c r="G212" i="5"/>
  <c r="I212" i="5"/>
  <c r="H212" i="5"/>
  <c r="G179" i="5"/>
  <c r="G227" i="5"/>
  <c r="F201" i="5"/>
  <c r="G202" i="5"/>
  <c r="C249" i="5"/>
  <c r="E249" i="5"/>
  <c r="F164" i="5"/>
  <c r="D28" i="5"/>
  <c r="I28" i="5" s="1"/>
  <c r="H201" i="5" l="1"/>
  <c r="I201" i="5"/>
  <c r="H164" i="5"/>
  <c r="I164" i="5"/>
  <c r="G164" i="5"/>
  <c r="G201" i="5"/>
  <c r="F249" i="5"/>
  <c r="D249" i="5"/>
  <c r="H249" i="5" l="1"/>
  <c r="I249" i="5"/>
  <c r="G249" i="5"/>
</calcChain>
</file>

<file path=xl/sharedStrings.xml><?xml version="1.0" encoding="utf-8"?>
<sst xmlns="http://schemas.openxmlformats.org/spreadsheetml/2006/main" count="255" uniqueCount="125">
  <si>
    <t>Исполнено, руб.</t>
  </si>
  <si>
    <t>% испол. кассового плана</t>
  </si>
  <si>
    <t>Департамент жилищно-коммунального хозяйства администрации города Нефтеюганска</t>
  </si>
  <si>
    <t>Комитет физической культуры и спорта администрации города Нефтеюганска</t>
  </si>
  <si>
    <t>Департамент финансов администрации города Нефтеюганска</t>
  </si>
  <si>
    <t>% испол. бюджетн. росписи</t>
  </si>
  <si>
    <t>Администрация города Нефтеюганска</t>
  </si>
  <si>
    <t>Департамент градостроительства и земельных отношений администрации города Нефтеюганска</t>
  </si>
  <si>
    <t>Комитет культуры и туризма администрации города Нефтеюганска</t>
  </si>
  <si>
    <t>Департамент муниципального имущества администрации города Нефтеюганска</t>
  </si>
  <si>
    <t>Муниципальная программа города Нефтеюганска "Управление муниципальным имуществом города Нефтеюганска"</t>
  </si>
  <si>
    <t>Муниципальная программа "Укрепление межнационального и межконфессионального согласия, профилактика экстремизма в городе Нефтеюганске"</t>
  </si>
  <si>
    <t>Муниципальная программа "Профилактика терроризма в городе Нефтеюганске"</t>
  </si>
  <si>
    <t>Муниципальная программа "Развитие гражданского общества"</t>
  </si>
  <si>
    <t>№ п/п</t>
  </si>
  <si>
    <t>Отклонение (гр.5-гр.6), руб.</t>
  </si>
  <si>
    <t>Департамент образования администрации города Нефтеюганска</t>
  </si>
  <si>
    <t>Комплекс процессных мероприятий "Обеспечение деятельности органов местного самоуправления города Нефтеюганска"</t>
  </si>
  <si>
    <t>Комплекс процессных мероприятий "Содействие развитию дошкольного, общего и дополнительного образования детей и их воспитания"</t>
  </si>
  <si>
    <t>Комплекс процессных мероприятий "Персонифицированное финансирование дополнительного образования"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</si>
  <si>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</si>
  <si>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Комплекс процессных мероприятий "Качество образования"</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</si>
  <si>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</si>
  <si>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Комплекс процессных мероприятий "Содействие развитию летнего отдыха и оздоровления"</t>
  </si>
  <si>
    <t>Комплекс процессных мероприятий "Обеспечение функционирования казённого учреждения"</t>
  </si>
  <si>
    <t>Региональный проект "Укрепление материально-технической базы образовательных организаций, организаций для отдыха и оздоровления детей"</t>
  </si>
  <si>
    <t>Региональный проект "Сохранение культурного и исторического наследия"</t>
  </si>
  <si>
    <t>Региональный проект "Развитие искусства и творчества"</t>
  </si>
  <si>
    <t>Комплекс процессных мероприятий "Обеспечение деятельности подведомственных учреждений культуры"</t>
  </si>
  <si>
    <t>Комплекс процессных мероприятий "Обеспечение деятельности подведомственных учреждений дополнительного образования"</t>
  </si>
  <si>
    <t>Комплекс процессных мероприятий "Усиление социальной направленности культурной политики"</t>
  </si>
  <si>
    <t>Комплекс процессных мероприятий "Развитие физической культуры и массового спорта"</t>
  </si>
  <si>
    <t>Региональный проект "Укрепление материально-технической базы учреждений спорта"</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</si>
  <si>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</si>
  <si>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Комплекс процессных мероприятий "Осуществление полномочий в области градостроительной деятельности"</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</si>
  <si>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</si>
  <si>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Комплекс процессных мероприятий "Организационное обеспечение функционирования отрасли"</t>
  </si>
  <si>
    <t>Комплекс процессных мероприятий "Улучшение жилищных условий отдельных категорий граждан"</t>
  </si>
  <si>
    <t>Региональный проект "Формирование комфортной городской среды"</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</si>
  <si>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</si>
  <si>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</si>
  <si>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Комплекс процессных мероприятий "Поддержка технического состояния жилищного фонда"</t>
  </si>
  <si>
    <t>Комплекс процессных мероприятий "Реализация энергосберегающих мероприятий в муниципальном секторе"</t>
  </si>
  <si>
    <t>Комплекс процессных мероприятий "Улучшение санитарного состояния городских территорий"</t>
  </si>
  <si>
    <t>Комплекс процессных мероприятий "Благоустройство и озеленение города"</t>
  </si>
  <si>
    <t>Комплекс процессных мероприятий "Реализация полномочий в сфере жилищно-коммунального комплекса"</t>
  </si>
  <si>
    <t>Региональный проект "Создание (реконструкция) коммунальных объектов"</t>
  </si>
  <si>
    <t>Комплекс процессных мероприятий "Создание условий для деятельности народных дружин"</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</si>
  <si>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</si>
  <si>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Комплекс процессных мероприятий "Организация и проведение профилактических мероприятий"</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</si>
  <si>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</si>
  <si>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Комплекс процессных мероприятий "Популяризация предпринимательства"</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</si>
  <si>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</si>
  <si>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Комплекс процессных мероприятий "Выполнение других обязательств муниципального образования"</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</si>
  <si>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</si>
  <si>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</si>
  <si>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</si>
  <si>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</si>
  <si>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Региональный проект "Региональная и местная дорожная сеть"</t>
  </si>
  <si>
    <t>Комплекс процессных мероприятий "Обеспечение доступности и повышение качества транспортных услуг автомобильным транспортом"</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</si>
  <si>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</si>
  <si>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Комплекс процессных мероприятий "Обеспечение функционирования сети автомобильных дорог общего пользования местного значения"</t>
  </si>
  <si>
    <t>Комплекс процессных мероприятий "Улучшение условий дорожного движения и устранение опасных участков на улично-дорожной сети"</t>
  </si>
  <si>
    <t>Комплекс процессных мероприятий "Оказание финансовой и имущественной поддержки социально ориентированным некоммерческим организациям"</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</si>
  <si>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</si>
  <si>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Комплекс процессных мероприятий "Размещение социально значимой информации на наружных информационных поверхностях"</t>
  </si>
  <si>
    <t>Комплекс процессных мероприятий "Управление и распоряжение муниципальным имуществом города Нефтеюганска"</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</si>
  <si>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</si>
  <si>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Комплекс процессных мероприятий "Содействие этнокультурному многообразию народов России"</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</si>
  <si>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</si>
  <si>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</si>
  <si>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</si>
  <si>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</si>
  <si>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</si>
  <si>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Комплекс процессных мероприятий "Повышение уровня антитеррористической защищенности муниципальных объектов"</t>
  </si>
  <si>
    <t>Комплекс процессных мероприятий "Обеспечение функций казённого учреждения"</t>
  </si>
  <si>
    <t>Первоначальный план на 2025 год, руб.</t>
  </si>
  <si>
    <t>Наименование программы</t>
  </si>
  <si>
    <t>Муниципальная программа "Развитие образования в городе Нефтеюганске"</t>
  </si>
  <si>
    <t>Региональный проект "Педагоги и наставники"</t>
  </si>
  <si>
    <t xml:space="preserve">Комплекс процессных мероприятий "Развитие материально-технической базы образовательных организаций" </t>
  </si>
  <si>
    <t>Муниципальная программа города Нефтеюганска "Доступная среда в городе Нефтеюганске"</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</si>
  <si>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</si>
  <si>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</si>
  <si>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Муниципальная программа города Нефтеюганска "Развитие культуры и туризма в городе Нефтеюганске"</t>
  </si>
  <si>
    <t>Региональный проект "Семейные ценности и инфраструктура культуры"</t>
  </si>
  <si>
    <t>Комплекс процессных мероприятий "Обустройство мест для проведения массовых мероприятий"</t>
  </si>
  <si>
    <t>Комплекс процессных мероприятий "Техническое обследование, реконструкция, капитальный ремонт, строительство объектов культуры"</t>
  </si>
  <si>
    <t>Региональный проект "Развитие спорта высших достижений"</t>
  </si>
  <si>
    <t>Региональный проект "Бизнес-спринт (Я выбираю спорт)"</t>
  </si>
  <si>
    <t>Комплекс процессных мероприятий "Содействие развитию физической культуры, спорта высших достижений"</t>
  </si>
  <si>
    <t>Комплекс процессных мероприятий "Совершенствование инфраструктуры спорта в городе Нефтеюганске"</t>
  </si>
  <si>
    <t>Комплекс процессных мероприятий "Усиление социальной направленности муниципальной политики в сфере физической культуры и спорта"</t>
  </si>
  <si>
    <t>Муниципальная программа "Развитие жилищной сферы города Нефтеюганска"</t>
  </si>
  <si>
    <t>Региональный проект "Жильё"</t>
  </si>
  <si>
    <t>Комплекс процессных мероприятий "Проектирование и строительство инженерных сетей для увеличения объемов жилищного строительства"</t>
  </si>
  <si>
    <t>Комплекс процессных мероприятий "Изъятие земельных участков и расположенных на них объектов недвижимого имущества для муниципальных нужд"</t>
  </si>
  <si>
    <t>Комплекс процессных мероприятий "Мероприятия по предоставлению субсидии участникам специальной военной операции, членам их семей, состоящим на учёте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</si>
  <si>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Муниципальная программа "Развитие жилищно-коммунального комплекса и повышение энергетической эффективности в городе Нефтеюганске"</t>
  </si>
  <si>
    <t>Региональный проект "Модернизация коммунальной инфраструктуры"</t>
  </si>
  <si>
    <t>Комплекс процессных мероприятий "Реализация энергосберегающих мероприятий в системах наружного освещения и коммунальной инфраструктуры"</t>
  </si>
  <si>
    <t>Региональный проект "Чистая вода"</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</si>
  <si>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</si>
  <si>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Комплекс процессных мероприятий "Снижение рисков и смягчение последствий чрезвычайных ситуаций на территории города"</t>
  </si>
  <si>
    <t>Муниципальная программа "Социально-экономическое развитие города Нефтеюганска"</t>
  </si>
  <si>
    <t>Региональный проект "Малое и среднее предпринимательство и поддержка индивидуальной предпринимательской инициативы"</t>
  </si>
  <si>
    <t>Комплекс процессных мероприятий "Обеспечение функций казенного учреждения"</t>
  </si>
  <si>
    <t>Муниципальная программа города Нефтеюганска "Развитие транспортной системы в городе Нефтеюганске"</t>
  </si>
  <si>
    <t>Муниципальная программа "Управление муниципальными финансами города Нефтеюганска"</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</si>
  <si>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</si>
  <si>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Комплекс процессных мероприятий "Поддержка и реализация потенциала молодежи на территории муниципального образования город Нефтеюганск"</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</si>
  <si>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 за исключением переданного в пользование муниципальным учрежденям"</t>
  </si>
  <si>
    <t>ИТОГО по муниципальным программам</t>
  </si>
  <si>
    <t>Муниципальная программа "Защита населения и территории от чрезвычайных ситуаций в городе Нефтеюганске"</t>
  </si>
  <si>
    <t>Сводная бюджетная роспись                          на 2025 год, руб.</t>
  </si>
  <si>
    <t>Региональный проект "Укрепление материально-технической базы учреждений культуры"</t>
  </si>
  <si>
    <t>Комплекс процессных мероприятий "Организация культурно-массовых мероприятий"</t>
  </si>
  <si>
    <t>Комплекс процессных мероприятий "Проведение информационной антинаркотической политики, просветительских мероприятий"</t>
  </si>
  <si>
    <t>Комплекс процессных мероприятий "Реализация инициативных проектов, отобранных по результатам конкурса"</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</si>
  <si>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</si>
  <si>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Муниципальная программа города Нефтеюганска "Развитие физической культуры и спорта в городе Нефтеюганске"</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</si>
  <si>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</si>
  <si>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</si>
  <si>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Кассовый план за 9 месяцев, руб.</t>
  </si>
  <si>
    <t>4.  Исполнение по муниципальным программам за 9 месяцев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</si>
</sst>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_(* #,##0.00_);_(* \-#,##0.00;_(* &quot;&quot;??_);_(@_)"/>
  </numFmts>
  <fonts count="14" x14ac:knownFonts="1">
    <font>
      <sz val="11"/>
      <color theme="1"/>
      <name val="Calibri"/>
      <family val="2"/>
      <charset val="204"/>
      <scheme val="minor"/>
    </font>
    <font>
      <sz val="10"/>
      <name val="Times New Roman"/>
      <family val="1"/>
      <charset val="204"/>
    </font>
    <font>
      <sz val="10"/>
      <name val="Arial Cyr"/>
      <charset val="204"/>
    </font>
    <font>
      <sz val="10"/>
      <name val="Arial"/>
      <family val="2"/>
      <charset val="204"/>
    </font>
    <font>
      <sz val="12"/>
      <name val="Times New Roman"/>
      <family val="1"/>
      <charset val="204"/>
    </font>
    <font>
      <b/>
      <sz val="10"/>
      <name val="Times New Roman"/>
      <family val="1"/>
      <charset val="204"/>
    </font>
    <font>
      <b/>
      <sz val="10"/>
      <color theme="1"/>
      <name val="Times New Roman"/>
      <family val="1"/>
      <charset val="204"/>
    </font>
    <font>
      <sz val="10"/>
      <color theme="1"/>
      <name val="Times New Roman"/>
      <family val="1"/>
      <charset val="204"/>
    </font>
    <font>
      <b/>
      <sz val="11"/>
      <color theme="1"/>
      <name val="Calibri"/>
      <family val="2"/>
      <charset val="204"/>
      <scheme val="minor"/>
    </font>
    <font>
      <sz val="11"/>
      <name val="Times New Roman"/>
      <family val="1"/>
      <charset val="204"/>
    </font>
    <font>
      <sz val="11"/>
      <color rgb="FFFF0000"/>
      <name val="Calibri"/>
      <family val="2"/>
      <charset val="204"/>
      <scheme val="minor"/>
    </font>
    <font>
      <sz val="11"/>
      <name val="Calibri"/>
      <family val="2"/>
      <charset val="204"/>
      <scheme val="minor"/>
    </font>
    <font>
      <b/>
      <sz val="11"/>
      <color rgb="FF7030A0"/>
      <name val="Calibri"/>
      <family val="2"/>
      <charset val="204"/>
      <scheme val="minor"/>
    </font>
    <font>
      <sz val="11"/>
      <color rgb="FF7030A0"/>
      <name val="Calibri"/>
      <family val="2"/>
      <charset val="20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3" fillId="0" borderId="0"/>
    <xf numFmtId="0" fontId="3" fillId="0" borderId="0"/>
    <xf numFmtId="0" fontId="2" fillId="0" borderId="0"/>
  </cellStyleXfs>
  <cellXfs count="69">
    <xf numFmtId="0" fontId="0" fillId="0" borderId="0" xfId="0"/>
    <xf numFmtId="0" fontId="1" fillId="2" borderId="1" xfId="0" applyFont="1" applyFill="1" applyBorder="1" applyAlignment="1">
      <alignment vertical="center" wrapText="1"/>
    </xf>
    <xf numFmtId="165" fontId="1" fillId="2" borderId="1" xfId="4" applyNumberFormat="1" applyFont="1" applyFill="1" applyBorder="1" applyAlignment="1">
      <alignment horizontal="center" vertical="center" wrapText="1"/>
    </xf>
    <xf numFmtId="164" fontId="1" fillId="2" borderId="1" xfId="3"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 fontId="1" fillId="2" borderId="1" xfId="4" applyNumberFormat="1" applyFont="1" applyFill="1" applyBorder="1" applyAlignment="1">
      <alignment horizontal="center" vertical="center" wrapText="1"/>
    </xf>
    <xf numFmtId="3" fontId="1" fillId="2" borderId="1" xfId="0" applyNumberFormat="1" applyFont="1" applyFill="1" applyBorder="1" applyAlignment="1">
      <alignment vertical="center" wrapText="1"/>
    </xf>
    <xf numFmtId="4" fontId="1" fillId="2" borderId="1" xfId="3" applyNumberFormat="1" applyFont="1" applyFill="1" applyBorder="1" applyAlignment="1">
      <alignment horizontal="center" vertical="center" wrapText="1"/>
    </xf>
    <xf numFmtId="0" fontId="7" fillId="2" borderId="0" xfId="0" applyFont="1" applyFill="1"/>
    <xf numFmtId="0" fontId="0" fillId="0" borderId="0" xfId="0"/>
    <xf numFmtId="1"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xf>
    <xf numFmtId="0" fontId="5" fillId="0" borderId="1" xfId="0" applyFont="1" applyBorder="1" applyAlignment="1">
      <alignment wrapText="1"/>
    </xf>
    <xf numFmtId="0" fontId="5" fillId="0" borderId="1" xfId="0" applyFont="1" applyBorder="1" applyAlignment="1">
      <alignment horizontal="left" vertical="center" wrapText="1"/>
    </xf>
    <xf numFmtId="0" fontId="5" fillId="2" borderId="1" xfId="0" applyFont="1" applyFill="1" applyBorder="1" applyAlignment="1">
      <alignment vertical="top" wrapText="1"/>
    </xf>
    <xf numFmtId="0" fontId="6" fillId="2" borderId="1" xfId="0" applyFont="1" applyFill="1" applyBorder="1" applyAlignment="1">
      <alignment horizontal="left" vertical="center" wrapText="1"/>
    </xf>
    <xf numFmtId="0" fontId="5" fillId="0" borderId="1" xfId="0" applyFont="1" applyBorder="1" applyAlignment="1">
      <alignment vertical="top" wrapText="1"/>
    </xf>
    <xf numFmtId="2" fontId="1" fillId="2" borderId="2" xfId="0" applyNumberFormat="1" applyFont="1" applyFill="1" applyBorder="1" applyAlignment="1">
      <alignment horizontal="center" vertical="center" wrapText="1"/>
    </xf>
    <xf numFmtId="0" fontId="0" fillId="0" borderId="0" xfId="0" applyFont="1"/>
    <xf numFmtId="0" fontId="1" fillId="2" borderId="1" xfId="0" applyFont="1" applyFill="1" applyBorder="1" applyAlignment="1">
      <alignment horizontal="left" vertical="center" wrapText="1"/>
    </xf>
    <xf numFmtId="0" fontId="0" fillId="0" borderId="0" xfId="0"/>
    <xf numFmtId="4" fontId="1"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4" fontId="5"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0" fontId="5" fillId="2" borderId="1" xfId="0" applyFont="1" applyFill="1" applyBorder="1" applyAlignment="1">
      <alignment vertical="top" wrapText="1"/>
    </xf>
    <xf numFmtId="4" fontId="6" fillId="2" borderId="1" xfId="0" applyNumberFormat="1" applyFont="1" applyFill="1" applyBorder="1" applyAlignment="1">
      <alignment horizontal="center" vertical="center" wrapText="1"/>
    </xf>
    <xf numFmtId="0" fontId="5" fillId="0" borderId="1" xfId="0" applyFont="1" applyBorder="1" applyAlignment="1">
      <alignment vertical="top" wrapText="1"/>
    </xf>
    <xf numFmtId="4" fontId="5" fillId="0" borderId="1" xfId="0" applyNumberFormat="1" applyFont="1" applyBorder="1" applyAlignment="1">
      <alignment horizontal="center" vertical="center" wrapText="1"/>
    </xf>
    <xf numFmtId="4" fontId="7" fillId="2" borderId="1" xfId="0" applyNumberFormat="1" applyFont="1" applyFill="1" applyBorder="1" applyAlignment="1">
      <alignment horizontal="center" vertical="center" wrapText="1"/>
    </xf>
    <xf numFmtId="0" fontId="8" fillId="0" borderId="0" xfId="0" applyFont="1"/>
    <xf numFmtId="0" fontId="5" fillId="2" borderId="1" xfId="0" applyFont="1" applyFill="1" applyBorder="1" applyAlignment="1">
      <alignment horizontal="left" vertical="center" wrapText="1"/>
    </xf>
    <xf numFmtId="4" fontId="7"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1" fillId="2" borderId="2" xfId="0" applyFont="1" applyFill="1" applyBorder="1" applyAlignment="1">
      <alignment horizontal="center" vertical="center"/>
    </xf>
    <xf numFmtId="0" fontId="6" fillId="0" borderId="1" xfId="0" applyFont="1" applyBorder="1" applyAlignment="1">
      <alignment vertical="top" wrapText="1"/>
    </xf>
    <xf numFmtId="49" fontId="5" fillId="2" borderId="1" xfId="0"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7" fillId="2" borderId="0" xfId="0" applyFont="1" applyFill="1" applyAlignment="1">
      <alignment horizontal="center" vertical="center"/>
    </xf>
    <xf numFmtId="0" fontId="0" fillId="0" borderId="0" xfId="0" applyAlignment="1">
      <alignment horizontal="center" vertical="center"/>
    </xf>
    <xf numFmtId="0" fontId="5" fillId="0" borderId="1" xfId="0" applyFont="1" applyBorder="1" applyAlignment="1">
      <alignment horizontal="center" vertical="center"/>
    </xf>
    <xf numFmtId="4" fontId="7" fillId="0" borderId="0" xfId="0" applyNumberFormat="1" applyFont="1" applyBorder="1" applyAlignment="1">
      <alignment horizontal="center" vertical="center"/>
    </xf>
    <xf numFmtId="0" fontId="0" fillId="2" borderId="3" xfId="0" applyFill="1" applyBorder="1" applyAlignment="1">
      <alignment horizontal="center" vertical="center"/>
    </xf>
    <xf numFmtId="0" fontId="10" fillId="0" borderId="0" xfId="0" applyFont="1"/>
    <xf numFmtId="4" fontId="1" fillId="0" borderId="1" xfId="0" applyNumberFormat="1" applyFont="1" applyBorder="1" applyAlignment="1">
      <alignment horizontal="center" vertical="center"/>
    </xf>
    <xf numFmtId="3"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0" fontId="11" fillId="0" borderId="0" xfId="0" applyFont="1"/>
    <xf numFmtId="0" fontId="12" fillId="0" borderId="0" xfId="0" applyFont="1"/>
    <xf numFmtId="0" fontId="13" fillId="0" borderId="0" xfId="0" applyFont="1"/>
    <xf numFmtId="0" fontId="6" fillId="2" borderId="1" xfId="0" applyFont="1" applyFill="1" applyBorder="1" applyAlignment="1">
      <alignment vertical="top" wrapText="1"/>
    </xf>
    <xf numFmtId="0" fontId="7" fillId="2" borderId="1" xfId="0" applyFont="1" applyFill="1" applyBorder="1" applyAlignment="1">
      <alignment vertical="center" wrapText="1"/>
    </xf>
    <xf numFmtId="0" fontId="8" fillId="2" borderId="3" xfId="0" applyFont="1" applyFill="1" applyBorder="1" applyAlignment="1">
      <alignment horizontal="center" vertical="center"/>
    </xf>
    <xf numFmtId="0" fontId="0" fillId="2" borderId="3" xfId="0"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 fillId="2" borderId="0" xfId="2" applyNumberFormat="1" applyFont="1" applyFill="1" applyAlignment="1" applyProtection="1">
      <alignment horizontal="center" vertical="center" wrapText="1"/>
    </xf>
    <xf numFmtId="0" fontId="0" fillId="2" borderId="3" xfId="0" applyFill="1" applyBorder="1" applyAlignment="1">
      <alignment horizontal="center" vertical="center"/>
    </xf>
    <xf numFmtId="0" fontId="1" fillId="0" borderId="4" xfId="0" applyFont="1" applyBorder="1" applyAlignment="1">
      <alignment horizontal="center" vertical="center"/>
    </xf>
  </cellXfs>
  <cellStyles count="5">
    <cellStyle name="Обычный" xfId="0" builtinId="0"/>
    <cellStyle name="Обычный 2" xfId="1" xr:uid="{00000000-0005-0000-0000-000001000000}"/>
    <cellStyle name="Обычный_Tmp8" xfId="2" xr:uid="{00000000-0005-0000-0000-000002000000}"/>
    <cellStyle name="Обычный_приложения 10" xfId="3" xr:uid="{00000000-0005-0000-0000-000003000000}"/>
    <cellStyle name="Обычный_расходы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0"/>
  <sheetViews>
    <sheetView tabSelected="1" topLeftCell="A238" zoomScale="110" zoomScaleNormal="110" workbookViewId="0">
      <selection activeCell="H249" sqref="H249:I249"/>
    </sheetView>
  </sheetViews>
  <sheetFormatPr defaultRowHeight="15" x14ac:dyDescent="0.25"/>
  <cols>
    <col min="1" max="1" width="9.140625" style="41"/>
    <col min="2" max="2" width="58.85546875" style="18" customWidth="1"/>
    <col min="3" max="3" width="16.42578125" bestFit="1" customWidth="1"/>
    <col min="4" max="4" width="16.42578125" style="45" bestFit="1" customWidth="1"/>
    <col min="5" max="5" width="16.5703125" style="45" bestFit="1" customWidth="1"/>
    <col min="6" max="6" width="16.5703125" style="45" customWidth="1"/>
    <col min="7" max="7" width="15.42578125" bestFit="1" customWidth="1"/>
    <col min="8" max="8" width="9" bestFit="1" customWidth="1"/>
  </cols>
  <sheetData>
    <row r="1" spans="1:9" s="8" customFormat="1" ht="15.75" x14ac:dyDescent="0.2">
      <c r="A1" s="40"/>
      <c r="B1" s="66" t="s">
        <v>124</v>
      </c>
      <c r="C1" s="66"/>
      <c r="D1" s="66"/>
      <c r="E1" s="66"/>
      <c r="F1" s="66"/>
      <c r="G1" s="66"/>
      <c r="H1" s="66"/>
    </row>
    <row r="2" spans="1:9" s="9" customFormat="1" x14ac:dyDescent="0.25">
      <c r="A2" s="41"/>
      <c r="B2" s="18"/>
      <c r="D2" s="45"/>
      <c r="E2" s="45"/>
      <c r="F2" s="45"/>
    </row>
    <row r="3" spans="1:9" ht="51" x14ac:dyDescent="0.25">
      <c r="A3" s="36" t="s">
        <v>14</v>
      </c>
      <c r="B3" s="17" t="s">
        <v>77</v>
      </c>
      <c r="C3" s="2" t="s">
        <v>76</v>
      </c>
      <c r="D3" s="2" t="s">
        <v>114</v>
      </c>
      <c r="E3" s="2" t="s">
        <v>123</v>
      </c>
      <c r="F3" s="7" t="s">
        <v>0</v>
      </c>
      <c r="G3" s="3" t="s">
        <v>15</v>
      </c>
      <c r="H3" s="4" t="s">
        <v>1</v>
      </c>
      <c r="I3" s="4" t="s">
        <v>5</v>
      </c>
    </row>
    <row r="4" spans="1:9" x14ac:dyDescent="0.25">
      <c r="A4" s="11">
        <v>1</v>
      </c>
      <c r="B4" s="10">
        <v>2</v>
      </c>
      <c r="C4" s="5">
        <v>3</v>
      </c>
      <c r="D4" s="5">
        <v>4</v>
      </c>
      <c r="E4" s="5">
        <v>5</v>
      </c>
      <c r="F4" s="5">
        <v>6</v>
      </c>
      <c r="G4" s="5">
        <v>7</v>
      </c>
      <c r="H4" s="5">
        <v>8</v>
      </c>
      <c r="I4" s="5">
        <v>9</v>
      </c>
    </row>
    <row r="5" spans="1:9" ht="25.5" x14ac:dyDescent="0.25">
      <c r="A5" s="59">
        <v>1</v>
      </c>
      <c r="B5" s="16" t="s">
        <v>78</v>
      </c>
      <c r="C5" s="28">
        <f>C6+C8+C10+C12+C14+C16+C18+C20+C22+C24+C26</f>
        <v>6584923385</v>
      </c>
      <c r="D5" s="28">
        <f>D6+D8+D10+D12+D14+D16+D18+D20+D22+D24+D26</f>
        <v>6769031608</v>
      </c>
      <c r="E5" s="28">
        <f>E6+E8+E10+E12+E14+E16+E18+E20+E22+E24+E26</f>
        <v>4870571481.1899996</v>
      </c>
      <c r="F5" s="28">
        <f>F6+F8+F10+F12+F14+F16+F18+F20+F22+F24+F26</f>
        <v>4338263114.4500008</v>
      </c>
      <c r="G5" s="33">
        <f>E5-F5</f>
        <v>532308366.73999882</v>
      </c>
      <c r="H5" s="33">
        <f>F5/E5*100</f>
        <v>89.07092589040613</v>
      </c>
      <c r="I5" s="33">
        <f>F5/D5*100</f>
        <v>64.089863449932949</v>
      </c>
    </row>
    <row r="6" spans="1:9" s="30" customFormat="1" ht="14.25" customHeight="1" x14ac:dyDescent="0.25">
      <c r="A6" s="60"/>
      <c r="B6" s="37" t="s">
        <v>79</v>
      </c>
      <c r="C6" s="34">
        <f>C7</f>
        <v>98193976</v>
      </c>
      <c r="D6" s="28">
        <f t="shared" ref="D6:F6" si="0">D7</f>
        <v>98193976</v>
      </c>
      <c r="E6" s="28">
        <f t="shared" si="0"/>
        <v>74313126</v>
      </c>
      <c r="F6" s="28">
        <f t="shared" si="0"/>
        <v>69106567.040000007</v>
      </c>
      <c r="G6" s="33">
        <f t="shared" ref="G6:G69" si="1">E6-F6</f>
        <v>5206558.9599999934</v>
      </c>
      <c r="H6" s="33">
        <f t="shared" ref="H6:H69" si="2">F6/E6*100</f>
        <v>92.993755961766439</v>
      </c>
      <c r="I6" s="33">
        <f t="shared" ref="I6:I69" si="3">F6/D6*100</f>
        <v>70.377603448912183</v>
      </c>
    </row>
    <row r="7" spans="1:9" s="20" customFormat="1" x14ac:dyDescent="0.25">
      <c r="A7" s="60"/>
      <c r="B7" s="1" t="s">
        <v>16</v>
      </c>
      <c r="C7" s="35">
        <v>98193976</v>
      </c>
      <c r="D7" s="21">
        <v>98193976</v>
      </c>
      <c r="E7" s="46">
        <v>74313126</v>
      </c>
      <c r="F7" s="46">
        <v>69106567.040000007</v>
      </c>
      <c r="G7" s="32">
        <f t="shared" si="1"/>
        <v>5206558.9599999934</v>
      </c>
      <c r="H7" s="32">
        <f t="shared" si="2"/>
        <v>92.993755961766439</v>
      </c>
      <c r="I7" s="32">
        <f t="shared" si="3"/>
        <v>70.377603448912183</v>
      </c>
    </row>
    <row r="8" spans="1:9" s="30" customFormat="1" ht="43.5" customHeight="1" x14ac:dyDescent="0.25">
      <c r="A8" s="60"/>
      <c r="B8" s="25" t="s">
        <v>17</v>
      </c>
      <c r="C8" s="23">
        <f>C9</f>
        <v>64884300</v>
      </c>
      <c r="D8" s="23">
        <f t="shared" ref="D8:F8" si="4">D9</f>
        <v>65546253</v>
      </c>
      <c r="E8" s="23">
        <f t="shared" si="4"/>
        <v>44999833</v>
      </c>
      <c r="F8" s="23">
        <f t="shared" si="4"/>
        <v>41975384.509999998</v>
      </c>
      <c r="G8" s="33">
        <f t="shared" si="1"/>
        <v>3024448.4900000021</v>
      </c>
      <c r="H8" s="33">
        <f t="shared" ref="H8:H71" si="5">F8/E8*100</f>
        <v>93.278978413097661</v>
      </c>
      <c r="I8" s="33">
        <f t="shared" ref="I8:I71" si="6">F8/D8*100</f>
        <v>64.039334956339914</v>
      </c>
    </row>
    <row r="9" spans="1:9" s="20" customFormat="1" x14ac:dyDescent="0.25">
      <c r="A9" s="60"/>
      <c r="B9" s="1" t="s">
        <v>16</v>
      </c>
      <c r="C9" s="24">
        <v>64884300</v>
      </c>
      <c r="D9" s="21">
        <v>65546253</v>
      </c>
      <c r="E9" s="46">
        <v>44999833</v>
      </c>
      <c r="F9" s="46">
        <v>41975384.509999998</v>
      </c>
      <c r="G9" s="32">
        <f t="shared" si="1"/>
        <v>3024448.4900000021</v>
      </c>
      <c r="H9" s="32">
        <f t="shared" si="5"/>
        <v>93.278978413097661</v>
      </c>
      <c r="I9" s="32">
        <f t="shared" si="6"/>
        <v>64.039334956339914</v>
      </c>
    </row>
    <row r="10" spans="1:9" s="30" customFormat="1" ht="38.25" x14ac:dyDescent="0.25">
      <c r="A10" s="60"/>
      <c r="B10" s="25" t="s">
        <v>18</v>
      </c>
      <c r="C10" s="23">
        <f>C11</f>
        <v>5927157209</v>
      </c>
      <c r="D10" s="23">
        <f t="shared" ref="D10:F10" si="7">D11</f>
        <v>5947879858</v>
      </c>
      <c r="E10" s="23">
        <f t="shared" si="7"/>
        <v>4304748577.4399996</v>
      </c>
      <c r="F10" s="23">
        <f t="shared" si="7"/>
        <v>3936191522.3299999</v>
      </c>
      <c r="G10" s="33">
        <f t="shared" si="1"/>
        <v>368557055.10999966</v>
      </c>
      <c r="H10" s="33">
        <f t="shared" si="5"/>
        <v>91.438360487729625</v>
      </c>
      <c r="I10" s="33">
        <f t="shared" si="6"/>
        <v>66.178060356006611</v>
      </c>
    </row>
    <row r="11" spans="1:9" s="20" customFormat="1" x14ac:dyDescent="0.25">
      <c r="A11" s="60"/>
      <c r="B11" s="1" t="s">
        <v>16</v>
      </c>
      <c r="C11" s="24">
        <v>5927157209</v>
      </c>
      <c r="D11" s="21">
        <f>200000+1799378060+3838845056+236935883+6343859+66177000</f>
        <v>5947879858</v>
      </c>
      <c r="E11" s="46">
        <v>4304748577.4399996</v>
      </c>
      <c r="F11" s="46">
        <v>3936191522.3299999</v>
      </c>
      <c r="G11" s="32">
        <f t="shared" si="1"/>
        <v>368557055.10999966</v>
      </c>
      <c r="H11" s="32">
        <f t="shared" si="5"/>
        <v>91.438360487729625</v>
      </c>
      <c r="I11" s="32">
        <f t="shared" si="6"/>
        <v>66.178060356006611</v>
      </c>
    </row>
    <row r="12" spans="1:9" s="30" customFormat="1" ht="25.5" x14ac:dyDescent="0.25">
      <c r="A12" s="60"/>
      <c r="B12" s="25" t="s">
        <v>19</v>
      </c>
      <c r="C12" s="23">
        <f>C13</f>
        <v>42234000</v>
      </c>
      <c r="D12" s="23">
        <f t="shared" ref="D12:F12" si="8">D13</f>
        <v>53228279</v>
      </c>
      <c r="E12" s="23">
        <f t="shared" si="8"/>
        <v>41488646</v>
      </c>
      <c r="F12" s="23">
        <f t="shared" si="8"/>
        <v>34629878.890000001</v>
      </c>
      <c r="G12" s="33">
        <f t="shared" si="1"/>
        <v>6858767.1099999994</v>
      </c>
      <c r="H12" s="33">
        <f t="shared" si="5"/>
        <v>83.468327431075963</v>
      </c>
      <c r="I12" s="33">
        <f t="shared" si="6"/>
        <v>65.059174447477446</v>
      </c>
    </row>
    <row r="13" spans="1:9" s="20" customFormat="1" x14ac:dyDescent="0.25">
      <c r="A13" s="60"/>
      <c r="B13" s="1" t="s">
        <v>16</v>
      </c>
      <c r="C13" s="24">
        <v>42234000</v>
      </c>
      <c r="D13" s="21">
        <v>53228279</v>
      </c>
      <c r="E13" s="46">
        <v>41488646</v>
      </c>
      <c r="F13" s="46">
        <v>34629878.890000001</v>
      </c>
      <c r="G13" s="32">
        <f t="shared" si="1"/>
        <v>6858767.1099999994</v>
      </c>
      <c r="H13" s="32">
        <f t="shared" si="5"/>
        <v>83.468327431075963</v>
      </c>
      <c r="I13" s="32">
        <f t="shared" si="6"/>
        <v>65.059174447477446</v>
      </c>
    </row>
    <row r="14" spans="1:9" s="30" customFormat="1" ht="63.75" x14ac:dyDescent="0.25">
      <c r="A14" s="60"/>
      <c r="B14" s="25" t="s">
        <v>20</v>
      </c>
      <c r="C14" s="23">
        <f>C15</f>
        <v>88000</v>
      </c>
      <c r="D14" s="23">
        <f t="shared" ref="D14:F14" si="9">D15</f>
        <v>88000</v>
      </c>
      <c r="E14" s="23">
        <f t="shared" si="9"/>
        <v>44000</v>
      </c>
      <c r="F14" s="23">
        <f t="shared" si="9"/>
        <v>30000</v>
      </c>
      <c r="G14" s="33">
        <f t="shared" si="1"/>
        <v>14000</v>
      </c>
      <c r="H14" s="33">
        <f t="shared" si="5"/>
        <v>68.181818181818173</v>
      </c>
      <c r="I14" s="33">
        <f t="shared" si="6"/>
        <v>34.090909090909086</v>
      </c>
    </row>
    <row r="15" spans="1:9" s="20" customFormat="1" x14ac:dyDescent="0.25">
      <c r="A15" s="60"/>
      <c r="B15" s="1" t="s">
        <v>16</v>
      </c>
      <c r="C15" s="24">
        <v>88000</v>
      </c>
      <c r="D15" s="21">
        <v>88000</v>
      </c>
      <c r="E15" s="46">
        <v>44000</v>
      </c>
      <c r="F15" s="46">
        <v>30000</v>
      </c>
      <c r="G15" s="32">
        <f t="shared" si="1"/>
        <v>14000</v>
      </c>
      <c r="H15" s="32">
        <f t="shared" si="5"/>
        <v>68.181818181818173</v>
      </c>
      <c r="I15" s="32">
        <f t="shared" si="6"/>
        <v>34.090909090909086</v>
      </c>
    </row>
    <row r="16" spans="1:9" s="30" customFormat="1" x14ac:dyDescent="0.25">
      <c r="A16" s="60"/>
      <c r="B16" s="25" t="s">
        <v>21</v>
      </c>
      <c r="C16" s="23">
        <f>C17</f>
        <v>4516200</v>
      </c>
      <c r="D16" s="23">
        <f t="shared" ref="D16:F16" si="10">D17</f>
        <v>4516200</v>
      </c>
      <c r="E16" s="23">
        <f t="shared" si="10"/>
        <v>4324403</v>
      </c>
      <c r="F16" s="23">
        <f t="shared" si="10"/>
        <v>4054173.44</v>
      </c>
      <c r="G16" s="33">
        <f t="shared" si="1"/>
        <v>270229.56000000006</v>
      </c>
      <c r="H16" s="33">
        <f t="shared" si="5"/>
        <v>93.751055116740972</v>
      </c>
      <c r="I16" s="33">
        <f t="shared" si="6"/>
        <v>89.769572649572652</v>
      </c>
    </row>
    <row r="17" spans="1:9" s="20" customFormat="1" x14ac:dyDescent="0.25">
      <c r="A17" s="60"/>
      <c r="B17" s="1" t="s">
        <v>16</v>
      </c>
      <c r="C17" s="24">
        <v>4516200</v>
      </c>
      <c r="D17" s="21">
        <f>3713000+803200</f>
        <v>4516200</v>
      </c>
      <c r="E17" s="46">
        <v>4324403</v>
      </c>
      <c r="F17" s="46">
        <v>4054173.44</v>
      </c>
      <c r="G17" s="32">
        <f t="shared" si="1"/>
        <v>270229.56000000006</v>
      </c>
      <c r="H17" s="32">
        <f t="shared" si="5"/>
        <v>93.751055116740972</v>
      </c>
      <c r="I17" s="32">
        <f t="shared" si="6"/>
        <v>89.769572649572652</v>
      </c>
    </row>
    <row r="18" spans="1:9" s="30" customFormat="1" ht="58.5" customHeight="1" x14ac:dyDescent="0.25">
      <c r="A18" s="60"/>
      <c r="B18" s="25" t="s">
        <v>22</v>
      </c>
      <c r="C18" s="23">
        <f>C19</f>
        <v>55000</v>
      </c>
      <c r="D18" s="23">
        <f t="shared" ref="D18:F18" si="11">D19</f>
        <v>91625</v>
      </c>
      <c r="E18" s="23">
        <f t="shared" si="11"/>
        <v>91625</v>
      </c>
      <c r="F18" s="23">
        <f t="shared" si="11"/>
        <v>54925</v>
      </c>
      <c r="G18" s="33">
        <f t="shared" si="1"/>
        <v>36700</v>
      </c>
      <c r="H18" s="33">
        <f t="shared" si="5"/>
        <v>59.945429740791269</v>
      </c>
      <c r="I18" s="33">
        <f t="shared" si="6"/>
        <v>59.945429740791269</v>
      </c>
    </row>
    <row r="19" spans="1:9" s="20" customFormat="1" x14ac:dyDescent="0.25">
      <c r="A19" s="60"/>
      <c r="B19" s="1" t="s">
        <v>16</v>
      </c>
      <c r="C19" s="24">
        <v>55000</v>
      </c>
      <c r="D19" s="21">
        <v>91625</v>
      </c>
      <c r="E19" s="46">
        <v>91625</v>
      </c>
      <c r="F19" s="46">
        <v>54925</v>
      </c>
      <c r="G19" s="32">
        <f t="shared" si="1"/>
        <v>36700</v>
      </c>
      <c r="H19" s="32">
        <f t="shared" si="5"/>
        <v>59.945429740791269</v>
      </c>
      <c r="I19" s="32">
        <f t="shared" si="6"/>
        <v>59.945429740791269</v>
      </c>
    </row>
    <row r="20" spans="1:9" s="30" customFormat="1" ht="25.5" x14ac:dyDescent="0.25">
      <c r="A20" s="60"/>
      <c r="B20" s="25" t="s">
        <v>23</v>
      </c>
      <c r="C20" s="23">
        <f>C21</f>
        <v>95331022</v>
      </c>
      <c r="D20" s="23">
        <f t="shared" ref="D20:F20" si="12">D21</f>
        <v>95331021</v>
      </c>
      <c r="E20" s="23">
        <f t="shared" si="12"/>
        <v>85404562</v>
      </c>
      <c r="F20" s="23">
        <f t="shared" si="12"/>
        <v>82548063.400000006</v>
      </c>
      <c r="G20" s="33">
        <f t="shared" si="1"/>
        <v>2856498.599999994</v>
      </c>
      <c r="H20" s="33">
        <f t="shared" si="5"/>
        <v>96.655332533641484</v>
      </c>
      <c r="I20" s="33">
        <f t="shared" si="6"/>
        <v>86.590977977672139</v>
      </c>
    </row>
    <row r="21" spans="1:9" s="20" customFormat="1" x14ac:dyDescent="0.25">
      <c r="A21" s="60"/>
      <c r="B21" s="1" t="s">
        <v>16</v>
      </c>
      <c r="C21" s="24">
        <v>95331022</v>
      </c>
      <c r="D21" s="21">
        <v>95331021</v>
      </c>
      <c r="E21" s="46">
        <v>85404562</v>
      </c>
      <c r="F21" s="46">
        <v>82548063.400000006</v>
      </c>
      <c r="G21" s="32">
        <f t="shared" si="1"/>
        <v>2856498.599999994</v>
      </c>
      <c r="H21" s="32">
        <f t="shared" si="5"/>
        <v>96.655332533641484</v>
      </c>
      <c r="I21" s="32">
        <f t="shared" si="6"/>
        <v>86.590977977672139</v>
      </c>
    </row>
    <row r="22" spans="1:9" s="30" customFormat="1" ht="25.5" x14ac:dyDescent="0.25">
      <c r="A22" s="60"/>
      <c r="B22" s="25" t="s">
        <v>24</v>
      </c>
      <c r="C22" s="23">
        <f>C23</f>
        <v>102371500</v>
      </c>
      <c r="D22" s="23">
        <f t="shared" ref="D22:F22" si="13">D23</f>
        <v>103171200</v>
      </c>
      <c r="E22" s="23">
        <f t="shared" si="13"/>
        <v>74413621.75</v>
      </c>
      <c r="F22" s="23">
        <f t="shared" si="13"/>
        <v>72409860.129999995</v>
      </c>
      <c r="G22" s="33">
        <f t="shared" si="1"/>
        <v>2003761.6200000048</v>
      </c>
      <c r="H22" s="33">
        <f t="shared" si="5"/>
        <v>97.307265023691699</v>
      </c>
      <c r="I22" s="33">
        <f t="shared" si="6"/>
        <v>70.184179431856947</v>
      </c>
    </row>
    <row r="23" spans="1:9" s="20" customFormat="1" x14ac:dyDescent="0.25">
      <c r="A23" s="60"/>
      <c r="B23" s="1" t="s">
        <v>16</v>
      </c>
      <c r="C23" s="24">
        <v>102371500</v>
      </c>
      <c r="D23" s="21">
        <v>103171200</v>
      </c>
      <c r="E23" s="46">
        <v>74413621.75</v>
      </c>
      <c r="F23" s="46">
        <v>72409860.129999995</v>
      </c>
      <c r="G23" s="32">
        <f t="shared" si="1"/>
        <v>2003761.6200000048</v>
      </c>
      <c r="H23" s="32">
        <f t="shared" si="5"/>
        <v>97.307265023691699</v>
      </c>
      <c r="I23" s="32">
        <f t="shared" si="6"/>
        <v>70.184179431856947</v>
      </c>
    </row>
    <row r="24" spans="1:9" s="30" customFormat="1" ht="25.5" x14ac:dyDescent="0.25">
      <c r="A24" s="60"/>
      <c r="B24" s="25" t="s">
        <v>80</v>
      </c>
      <c r="C24" s="23">
        <f>C25</f>
        <v>10371978</v>
      </c>
      <c r="D24" s="23">
        <f t="shared" ref="D24:F24" si="14">D25</f>
        <v>108074401</v>
      </c>
      <c r="E24" s="23">
        <f t="shared" si="14"/>
        <v>64361112</v>
      </c>
      <c r="F24" s="23">
        <f t="shared" si="14"/>
        <v>19265960.609999999</v>
      </c>
      <c r="G24" s="33">
        <f t="shared" si="1"/>
        <v>45095151.390000001</v>
      </c>
      <c r="H24" s="33">
        <f t="shared" si="5"/>
        <v>29.934163676351645</v>
      </c>
      <c r="I24" s="33">
        <f t="shared" si="6"/>
        <v>17.826571724417882</v>
      </c>
    </row>
    <row r="25" spans="1:9" s="20" customFormat="1" ht="25.5" x14ac:dyDescent="0.25">
      <c r="A25" s="60"/>
      <c r="B25" s="1" t="s">
        <v>7</v>
      </c>
      <c r="C25" s="24">
        <v>10371978</v>
      </c>
      <c r="D25" s="21">
        <f>1551725+100806721+5715955</f>
        <v>108074401</v>
      </c>
      <c r="E25" s="46">
        <v>64361112</v>
      </c>
      <c r="F25" s="46">
        <v>19265960.609999999</v>
      </c>
      <c r="G25" s="32">
        <f t="shared" si="1"/>
        <v>45095151.390000001</v>
      </c>
      <c r="H25" s="32">
        <f t="shared" si="5"/>
        <v>29.934163676351645</v>
      </c>
      <c r="I25" s="32">
        <f t="shared" si="6"/>
        <v>17.826571724417882</v>
      </c>
    </row>
    <row r="26" spans="1:9" s="30" customFormat="1" ht="38.25" x14ac:dyDescent="0.25">
      <c r="A26" s="60"/>
      <c r="B26" s="25" t="s">
        <v>25</v>
      </c>
      <c r="C26" s="23">
        <f>C27</f>
        <v>239720200</v>
      </c>
      <c r="D26" s="23">
        <f t="shared" ref="D26:F26" si="15">D27</f>
        <v>292910795</v>
      </c>
      <c r="E26" s="23">
        <f t="shared" si="15"/>
        <v>176381975</v>
      </c>
      <c r="F26" s="23">
        <f t="shared" si="15"/>
        <v>77996779.099999994</v>
      </c>
      <c r="G26" s="33">
        <f t="shared" si="1"/>
        <v>98385195.900000006</v>
      </c>
      <c r="H26" s="33">
        <f t="shared" si="5"/>
        <v>44.220379718505818</v>
      </c>
      <c r="I26" s="33">
        <f t="shared" si="6"/>
        <v>26.628168176594514</v>
      </c>
    </row>
    <row r="27" spans="1:9" s="20" customFormat="1" ht="25.5" x14ac:dyDescent="0.25">
      <c r="A27" s="61"/>
      <c r="B27" s="1" t="s">
        <v>7</v>
      </c>
      <c r="C27" s="24">
        <v>239720200</v>
      </c>
      <c r="D27" s="21">
        <v>292910795</v>
      </c>
      <c r="E27" s="46">
        <v>176381975</v>
      </c>
      <c r="F27" s="46">
        <v>77996779.099999994</v>
      </c>
      <c r="G27" s="32">
        <f t="shared" si="1"/>
        <v>98385195.900000006</v>
      </c>
      <c r="H27" s="32">
        <f t="shared" si="5"/>
        <v>44.220379718505818</v>
      </c>
      <c r="I27" s="32">
        <f t="shared" si="6"/>
        <v>26.628168176594514</v>
      </c>
    </row>
    <row r="28" spans="1:9" s="30" customFormat="1" ht="25.5" x14ac:dyDescent="0.25">
      <c r="A28" s="59">
        <v>2</v>
      </c>
      <c r="B28" s="27" t="s">
        <v>81</v>
      </c>
      <c r="C28" s="28">
        <f>C29+C33</f>
        <v>10305400</v>
      </c>
      <c r="D28" s="28">
        <f t="shared" ref="D28:F28" si="16">D29+D33</f>
        <v>20020280</v>
      </c>
      <c r="E28" s="28">
        <f t="shared" si="16"/>
        <v>5093165</v>
      </c>
      <c r="F28" s="28">
        <f t="shared" si="16"/>
        <v>4921253.92</v>
      </c>
      <c r="G28" s="33">
        <f t="shared" si="1"/>
        <v>171911.08000000007</v>
      </c>
      <c r="H28" s="33">
        <f t="shared" si="5"/>
        <v>96.624670906990048</v>
      </c>
      <c r="I28" s="33">
        <f t="shared" si="6"/>
        <v>24.581344117065296</v>
      </c>
    </row>
    <row r="29" spans="1:9" s="30" customFormat="1" ht="70.5" customHeight="1" x14ac:dyDescent="0.25">
      <c r="A29" s="64"/>
      <c r="B29" s="25" t="s">
        <v>82</v>
      </c>
      <c r="C29" s="23">
        <f>C30+C31+C32</f>
        <v>0</v>
      </c>
      <c r="D29" s="23">
        <f t="shared" ref="D29:F29" si="17">D30+D31+D32</f>
        <v>4109298</v>
      </c>
      <c r="E29" s="23">
        <f t="shared" si="17"/>
        <v>4109298</v>
      </c>
      <c r="F29" s="23">
        <f t="shared" si="17"/>
        <v>3937387.67</v>
      </c>
      <c r="G29" s="33">
        <f t="shared" si="1"/>
        <v>171910.33000000007</v>
      </c>
      <c r="H29" s="33">
        <f t="shared" si="5"/>
        <v>95.816552364905149</v>
      </c>
      <c r="I29" s="33">
        <f t="shared" si="6"/>
        <v>95.816552364905149</v>
      </c>
    </row>
    <row r="30" spans="1:9" s="20" customFormat="1" x14ac:dyDescent="0.25">
      <c r="A30" s="64"/>
      <c r="B30" s="1" t="s">
        <v>6</v>
      </c>
      <c r="C30" s="24">
        <v>0</v>
      </c>
      <c r="D30" s="21">
        <f>299979+10408+10408+111499+1469000</f>
        <v>1901294</v>
      </c>
      <c r="E30" s="46">
        <v>1901294</v>
      </c>
      <c r="F30" s="46">
        <v>1729456.47</v>
      </c>
      <c r="G30" s="32">
        <f t="shared" si="1"/>
        <v>171837.53000000003</v>
      </c>
      <c r="H30" s="32">
        <f t="shared" si="5"/>
        <v>90.962074776441725</v>
      </c>
      <c r="I30" s="32">
        <f t="shared" si="6"/>
        <v>90.962074776441725</v>
      </c>
    </row>
    <row r="31" spans="1:9" s="20" customFormat="1" x14ac:dyDescent="0.25">
      <c r="A31" s="64"/>
      <c r="B31" s="1" t="s">
        <v>16</v>
      </c>
      <c r="C31" s="24">
        <v>0</v>
      </c>
      <c r="D31" s="21">
        <f>1242614+366710</f>
        <v>1609324</v>
      </c>
      <c r="E31" s="46">
        <v>1609324</v>
      </c>
      <c r="F31" s="46">
        <v>1609252</v>
      </c>
      <c r="G31" s="32">
        <f t="shared" si="1"/>
        <v>72</v>
      </c>
      <c r="H31" s="32">
        <f t="shared" si="5"/>
        <v>99.995526071816485</v>
      </c>
      <c r="I31" s="32">
        <f t="shared" si="6"/>
        <v>99.995526071816485</v>
      </c>
    </row>
    <row r="32" spans="1:9" s="20" customFormat="1" x14ac:dyDescent="0.25">
      <c r="A32" s="64"/>
      <c r="B32" s="6" t="s">
        <v>8</v>
      </c>
      <c r="C32" s="24">
        <v>0</v>
      </c>
      <c r="D32" s="21">
        <f>130000+468680</f>
        <v>598680</v>
      </c>
      <c r="E32" s="46">
        <v>598680</v>
      </c>
      <c r="F32" s="46">
        <v>598679.19999999995</v>
      </c>
      <c r="G32" s="32">
        <f t="shared" si="1"/>
        <v>0.80000000004656613</v>
      </c>
      <c r="H32" s="32">
        <f t="shared" si="5"/>
        <v>99.999866372686569</v>
      </c>
      <c r="I32" s="32">
        <f t="shared" si="6"/>
        <v>99.999866372686569</v>
      </c>
    </row>
    <row r="33" spans="1:9" s="30" customFormat="1" ht="51" x14ac:dyDescent="0.25">
      <c r="A33" s="64"/>
      <c r="B33" s="25" t="s">
        <v>83</v>
      </c>
      <c r="C33" s="23">
        <f>C34</f>
        <v>10305400</v>
      </c>
      <c r="D33" s="23">
        <f t="shared" ref="D33:F33" si="18">D34</f>
        <v>15910982</v>
      </c>
      <c r="E33" s="23">
        <f t="shared" si="18"/>
        <v>983867</v>
      </c>
      <c r="F33" s="23">
        <f t="shared" si="18"/>
        <v>983866.25</v>
      </c>
      <c r="G33" s="33">
        <f t="shared" si="1"/>
        <v>0.75</v>
      </c>
      <c r="H33" s="33">
        <f t="shared" si="5"/>
        <v>99.999923770184381</v>
      </c>
      <c r="I33" s="33">
        <f t="shared" si="6"/>
        <v>6.1835671110683172</v>
      </c>
    </row>
    <row r="34" spans="1:9" s="18" customFormat="1" ht="25.5" x14ac:dyDescent="0.25">
      <c r="A34" s="65"/>
      <c r="B34" s="1" t="s">
        <v>2</v>
      </c>
      <c r="C34" s="24">
        <v>10305400</v>
      </c>
      <c r="D34" s="21">
        <v>15910982</v>
      </c>
      <c r="E34" s="46">
        <v>983867</v>
      </c>
      <c r="F34" s="46">
        <v>983866.25</v>
      </c>
      <c r="G34" s="32">
        <f t="shared" si="1"/>
        <v>0.75</v>
      </c>
      <c r="H34" s="32">
        <f t="shared" si="5"/>
        <v>99.999923770184381</v>
      </c>
      <c r="I34" s="32">
        <f t="shared" si="6"/>
        <v>6.1835671110683172</v>
      </c>
    </row>
    <row r="35" spans="1:9" ht="25.5" x14ac:dyDescent="0.25">
      <c r="A35" s="62">
        <v>3</v>
      </c>
      <c r="B35" s="13" t="s">
        <v>84</v>
      </c>
      <c r="C35" s="23">
        <f>C36+C38+C40+C44+C46+C48+C50+C52+C55+C42+C57</f>
        <v>1096897120</v>
      </c>
      <c r="D35" s="23">
        <f t="shared" ref="D35:F35" si="19">D36+D38+D40+D44+D46+D48+D50+D52+D55+D42+D57</f>
        <v>1074105222</v>
      </c>
      <c r="E35" s="23">
        <f t="shared" si="19"/>
        <v>704075499.85000002</v>
      </c>
      <c r="F35" s="23">
        <f t="shared" si="19"/>
        <v>668784539.41000009</v>
      </c>
      <c r="G35" s="33">
        <f t="shared" si="1"/>
        <v>35290960.439999938</v>
      </c>
      <c r="H35" s="33">
        <f t="shared" si="5"/>
        <v>94.987617031480497</v>
      </c>
      <c r="I35" s="33">
        <f t="shared" si="6"/>
        <v>62.264341119644982</v>
      </c>
    </row>
    <row r="36" spans="1:9" s="30" customFormat="1" ht="25.5" x14ac:dyDescent="0.25">
      <c r="A36" s="63"/>
      <c r="B36" s="22" t="s">
        <v>85</v>
      </c>
      <c r="C36" s="23">
        <f>C37</f>
        <v>42232236</v>
      </c>
      <c r="D36" s="23">
        <f t="shared" ref="D36:F36" si="20">D37</f>
        <v>38599355</v>
      </c>
      <c r="E36" s="23">
        <f t="shared" si="20"/>
        <v>32432883</v>
      </c>
      <c r="F36" s="23">
        <f t="shared" si="20"/>
        <v>32432881.600000001</v>
      </c>
      <c r="G36" s="33">
        <f t="shared" si="1"/>
        <v>1.3999999985098839</v>
      </c>
      <c r="H36" s="33">
        <f t="shared" si="5"/>
        <v>99.999995683393308</v>
      </c>
      <c r="I36" s="33">
        <f t="shared" si="6"/>
        <v>84.02441336131136</v>
      </c>
    </row>
    <row r="37" spans="1:9" s="20" customFormat="1" ht="25.5" x14ac:dyDescent="0.25">
      <c r="A37" s="63"/>
      <c r="B37" s="1" t="s">
        <v>7</v>
      </c>
      <c r="C37" s="24">
        <v>42232236</v>
      </c>
      <c r="D37" s="21">
        <f>38599355</f>
        <v>38599355</v>
      </c>
      <c r="E37" s="46">
        <v>32432883</v>
      </c>
      <c r="F37" s="46">
        <v>32432881.600000001</v>
      </c>
      <c r="G37" s="32">
        <f t="shared" si="1"/>
        <v>1.3999999985098839</v>
      </c>
      <c r="H37" s="32">
        <f t="shared" si="5"/>
        <v>99.999995683393308</v>
      </c>
      <c r="I37" s="32">
        <f t="shared" si="6"/>
        <v>84.02441336131136</v>
      </c>
    </row>
    <row r="38" spans="1:9" s="30" customFormat="1" ht="25.5" x14ac:dyDescent="0.25">
      <c r="A38" s="63"/>
      <c r="B38" s="22" t="s">
        <v>26</v>
      </c>
      <c r="C38" s="23">
        <f>C39</f>
        <v>1596375</v>
      </c>
      <c r="D38" s="23">
        <f t="shared" ref="D38:F38" si="21">D39</f>
        <v>1596375</v>
      </c>
      <c r="E38" s="23">
        <f t="shared" si="21"/>
        <v>1555168</v>
      </c>
      <c r="F38" s="23">
        <f t="shared" si="21"/>
        <v>1555131.82</v>
      </c>
      <c r="G38" s="33">
        <f t="shared" si="1"/>
        <v>36.179999999934807</v>
      </c>
      <c r="H38" s="33">
        <f t="shared" si="5"/>
        <v>99.997673563242046</v>
      </c>
      <c r="I38" s="33">
        <f t="shared" si="6"/>
        <v>97.416447889750231</v>
      </c>
    </row>
    <row r="39" spans="1:9" s="20" customFormat="1" x14ac:dyDescent="0.25">
      <c r="A39" s="63"/>
      <c r="B39" s="6" t="s">
        <v>8</v>
      </c>
      <c r="C39" s="24">
        <v>1596375</v>
      </c>
      <c r="D39" s="21">
        <v>1596375</v>
      </c>
      <c r="E39" s="46">
        <v>1555168</v>
      </c>
      <c r="F39" s="46">
        <v>1555131.82</v>
      </c>
      <c r="G39" s="32">
        <f t="shared" si="1"/>
        <v>36.179999999934807</v>
      </c>
      <c r="H39" s="32">
        <f t="shared" si="5"/>
        <v>99.997673563242046</v>
      </c>
      <c r="I39" s="32">
        <f t="shared" si="6"/>
        <v>97.416447889750231</v>
      </c>
    </row>
    <row r="40" spans="1:9" s="30" customFormat="1" x14ac:dyDescent="0.25">
      <c r="A40" s="63"/>
      <c r="B40" s="22" t="s">
        <v>27</v>
      </c>
      <c r="C40" s="23">
        <f>C41</f>
        <v>2759158</v>
      </c>
      <c r="D40" s="23">
        <f t="shared" ref="D40:F40" si="22">D41</f>
        <v>2759158</v>
      </c>
      <c r="E40" s="23">
        <f t="shared" si="22"/>
        <v>2759158</v>
      </c>
      <c r="F40" s="23">
        <f t="shared" si="22"/>
        <v>2759157.88</v>
      </c>
      <c r="G40" s="33">
        <f t="shared" si="1"/>
        <v>0.12000000011175871</v>
      </c>
      <c r="H40" s="33">
        <f t="shared" si="5"/>
        <v>99.999995650847112</v>
      </c>
      <c r="I40" s="33">
        <f t="shared" si="6"/>
        <v>99.999995650847112</v>
      </c>
    </row>
    <row r="41" spans="1:9" s="20" customFormat="1" x14ac:dyDescent="0.25">
      <c r="A41" s="63"/>
      <c r="B41" s="6" t="s">
        <v>8</v>
      </c>
      <c r="C41" s="24">
        <v>2759158</v>
      </c>
      <c r="D41" s="21">
        <v>2759158</v>
      </c>
      <c r="E41" s="46">
        <v>2759158</v>
      </c>
      <c r="F41" s="46">
        <v>2759157.88</v>
      </c>
      <c r="G41" s="32">
        <f t="shared" si="1"/>
        <v>0.12000000011175871</v>
      </c>
      <c r="H41" s="32">
        <f t="shared" si="5"/>
        <v>99.999995650847112</v>
      </c>
      <c r="I41" s="32">
        <f t="shared" si="6"/>
        <v>99.999995650847112</v>
      </c>
    </row>
    <row r="42" spans="1:9" s="30" customFormat="1" ht="25.5" x14ac:dyDescent="0.25">
      <c r="A42" s="63"/>
      <c r="B42" s="47" t="s">
        <v>115</v>
      </c>
      <c r="C42" s="23">
        <f>C43</f>
        <v>0</v>
      </c>
      <c r="D42" s="23">
        <f t="shared" ref="D42:F42" si="23">D43</f>
        <v>55097500</v>
      </c>
      <c r="E42" s="23">
        <f t="shared" si="23"/>
        <v>0</v>
      </c>
      <c r="F42" s="23">
        <f t="shared" si="23"/>
        <v>0</v>
      </c>
      <c r="G42" s="33">
        <f t="shared" si="1"/>
        <v>0</v>
      </c>
      <c r="H42" s="33">
        <v>0</v>
      </c>
      <c r="I42" s="33">
        <f t="shared" si="6"/>
        <v>0</v>
      </c>
    </row>
    <row r="43" spans="1:9" s="20" customFormat="1" ht="25.5" x14ac:dyDescent="0.25">
      <c r="A43" s="63"/>
      <c r="B43" s="1" t="s">
        <v>7</v>
      </c>
      <c r="C43" s="24">
        <v>0</v>
      </c>
      <c r="D43" s="24">
        <v>55097500</v>
      </c>
      <c r="E43" s="24">
        <v>0</v>
      </c>
      <c r="F43" s="24">
        <v>0</v>
      </c>
      <c r="G43" s="32">
        <f t="shared" si="1"/>
        <v>0</v>
      </c>
      <c r="H43" s="32">
        <v>0</v>
      </c>
      <c r="I43" s="32">
        <f t="shared" si="6"/>
        <v>0</v>
      </c>
    </row>
    <row r="44" spans="1:9" s="30" customFormat="1" ht="48" customHeight="1" x14ac:dyDescent="0.25">
      <c r="A44" s="63"/>
      <c r="B44" s="22" t="s">
        <v>17</v>
      </c>
      <c r="C44" s="23">
        <f>C45</f>
        <v>36623200</v>
      </c>
      <c r="D44" s="23">
        <f t="shared" ref="D44:F44" si="24">D45</f>
        <v>34980208</v>
      </c>
      <c r="E44" s="23">
        <f t="shared" si="24"/>
        <v>22373490</v>
      </c>
      <c r="F44" s="23">
        <f t="shared" si="24"/>
        <v>20091126.940000001</v>
      </c>
      <c r="G44" s="33">
        <f t="shared" si="1"/>
        <v>2282363.0599999987</v>
      </c>
      <c r="H44" s="33">
        <f t="shared" si="5"/>
        <v>89.798806265808338</v>
      </c>
      <c r="I44" s="33">
        <f t="shared" si="6"/>
        <v>57.435698895787013</v>
      </c>
    </row>
    <row r="45" spans="1:9" s="20" customFormat="1" x14ac:dyDescent="0.25">
      <c r="A45" s="63"/>
      <c r="B45" s="6" t="s">
        <v>8</v>
      </c>
      <c r="C45" s="24">
        <v>36623200</v>
      </c>
      <c r="D45" s="21">
        <v>34980208</v>
      </c>
      <c r="E45" s="46">
        <v>22373490</v>
      </c>
      <c r="F45" s="46">
        <v>20091126.940000001</v>
      </c>
      <c r="G45" s="32">
        <f t="shared" si="1"/>
        <v>2282363.0599999987</v>
      </c>
      <c r="H45" s="32">
        <f t="shared" si="5"/>
        <v>89.798806265808338</v>
      </c>
      <c r="I45" s="32">
        <f t="shared" si="6"/>
        <v>57.435698895787013</v>
      </c>
    </row>
    <row r="46" spans="1:9" s="30" customFormat="1" ht="25.5" x14ac:dyDescent="0.25">
      <c r="A46" s="63"/>
      <c r="B46" s="22" t="s">
        <v>28</v>
      </c>
      <c r="C46" s="23">
        <f>C47</f>
        <v>612984800</v>
      </c>
      <c r="D46" s="23">
        <f t="shared" ref="D46:F46" si="25">D47</f>
        <v>635222453</v>
      </c>
      <c r="E46" s="23">
        <f t="shared" si="25"/>
        <v>446377922.91000003</v>
      </c>
      <c r="F46" s="23">
        <f t="shared" si="25"/>
        <v>427005464.88999999</v>
      </c>
      <c r="G46" s="33">
        <f t="shared" si="1"/>
        <v>19372458.020000041</v>
      </c>
      <c r="H46" s="33">
        <f t="shared" si="5"/>
        <v>95.660077027620844</v>
      </c>
      <c r="I46" s="33">
        <f t="shared" si="6"/>
        <v>67.221406118967892</v>
      </c>
    </row>
    <row r="47" spans="1:9" s="20" customFormat="1" x14ac:dyDescent="0.25">
      <c r="A47" s="63"/>
      <c r="B47" s="6" t="s">
        <v>8</v>
      </c>
      <c r="C47" s="24">
        <v>612984800</v>
      </c>
      <c r="D47" s="21">
        <v>635222453</v>
      </c>
      <c r="E47" s="46">
        <v>446377922.91000003</v>
      </c>
      <c r="F47" s="46">
        <v>427005464.88999999</v>
      </c>
      <c r="G47" s="32">
        <f t="shared" si="1"/>
        <v>19372458.020000041</v>
      </c>
      <c r="H47" s="32">
        <f t="shared" si="5"/>
        <v>95.660077027620844</v>
      </c>
      <c r="I47" s="32">
        <f t="shared" si="6"/>
        <v>67.221406118967892</v>
      </c>
    </row>
    <row r="48" spans="1:9" s="30" customFormat="1" ht="44.25" customHeight="1" x14ac:dyDescent="0.25">
      <c r="A48" s="63"/>
      <c r="B48" s="22" t="s">
        <v>29</v>
      </c>
      <c r="C48" s="23">
        <f>C49</f>
        <v>279029800</v>
      </c>
      <c r="D48" s="23">
        <f t="shared" ref="D48:F48" si="26">D49</f>
        <v>290567858</v>
      </c>
      <c r="E48" s="23">
        <f t="shared" si="26"/>
        <v>191795769.94</v>
      </c>
      <c r="F48" s="23">
        <f t="shared" si="26"/>
        <v>179659787.56999999</v>
      </c>
      <c r="G48" s="33">
        <f t="shared" si="1"/>
        <v>12135982.370000005</v>
      </c>
      <c r="H48" s="33">
        <f t="shared" si="5"/>
        <v>93.672445240165331</v>
      </c>
      <c r="I48" s="33">
        <f t="shared" si="6"/>
        <v>61.830578511543422</v>
      </c>
    </row>
    <row r="49" spans="1:9" s="20" customFormat="1" x14ac:dyDescent="0.25">
      <c r="A49" s="63"/>
      <c r="B49" s="6" t="s">
        <v>8</v>
      </c>
      <c r="C49" s="24">
        <v>279029800</v>
      </c>
      <c r="D49" s="21">
        <v>290567858</v>
      </c>
      <c r="E49" s="46">
        <v>191795769.94</v>
      </c>
      <c r="F49" s="46">
        <v>179659787.56999999</v>
      </c>
      <c r="G49" s="32">
        <f t="shared" si="1"/>
        <v>12135982.370000005</v>
      </c>
      <c r="H49" s="32">
        <f t="shared" si="5"/>
        <v>93.672445240165331</v>
      </c>
      <c r="I49" s="32">
        <f t="shared" si="6"/>
        <v>61.830578511543422</v>
      </c>
    </row>
    <row r="50" spans="1:9" s="30" customFormat="1" ht="25.5" x14ac:dyDescent="0.25">
      <c r="A50" s="63"/>
      <c r="B50" s="22" t="s">
        <v>30</v>
      </c>
      <c r="C50" s="23">
        <f>C51</f>
        <v>3589049</v>
      </c>
      <c r="D50" s="23">
        <f t="shared" ref="D50:F50" si="27">D51</f>
        <v>3589049</v>
      </c>
      <c r="E50" s="23">
        <f t="shared" si="27"/>
        <v>3066787</v>
      </c>
      <c r="F50" s="23">
        <f t="shared" si="27"/>
        <v>1566787</v>
      </c>
      <c r="G50" s="33">
        <f t="shared" si="1"/>
        <v>1500000</v>
      </c>
      <c r="H50" s="33">
        <f t="shared" si="5"/>
        <v>51.088875751723215</v>
      </c>
      <c r="I50" s="33">
        <f t="shared" si="6"/>
        <v>43.654656149860308</v>
      </c>
    </row>
    <row r="51" spans="1:9" s="20" customFormat="1" x14ac:dyDescent="0.25">
      <c r="A51" s="63"/>
      <c r="B51" s="6" t="s">
        <v>8</v>
      </c>
      <c r="C51" s="24">
        <v>3589049</v>
      </c>
      <c r="D51" s="21">
        <v>3589049</v>
      </c>
      <c r="E51" s="46">
        <v>3066787</v>
      </c>
      <c r="F51" s="46">
        <v>1566787</v>
      </c>
      <c r="G51" s="32">
        <f t="shared" si="1"/>
        <v>1500000</v>
      </c>
      <c r="H51" s="32">
        <f t="shared" si="5"/>
        <v>51.088875751723215</v>
      </c>
      <c r="I51" s="32">
        <f t="shared" si="6"/>
        <v>43.654656149860308</v>
      </c>
    </row>
    <row r="52" spans="1:9" s="30" customFormat="1" ht="25.5" x14ac:dyDescent="0.25">
      <c r="A52" s="63"/>
      <c r="B52" s="22" t="s">
        <v>86</v>
      </c>
      <c r="C52" s="23">
        <f>C53+C54</f>
        <v>5517770</v>
      </c>
      <c r="D52" s="23">
        <f t="shared" ref="D52:F52" si="28">D53+D54</f>
        <v>3072021</v>
      </c>
      <c r="E52" s="23">
        <f t="shared" si="28"/>
        <v>3072021</v>
      </c>
      <c r="F52" s="23">
        <f t="shared" si="28"/>
        <v>3072020.45</v>
      </c>
      <c r="G52" s="33">
        <f t="shared" si="1"/>
        <v>0.54999999981373549</v>
      </c>
      <c r="H52" s="33">
        <f t="shared" si="5"/>
        <v>99.999982096476558</v>
      </c>
      <c r="I52" s="33">
        <f t="shared" si="6"/>
        <v>99.999982096476558</v>
      </c>
    </row>
    <row r="53" spans="1:9" s="20" customFormat="1" x14ac:dyDescent="0.25">
      <c r="A53" s="63"/>
      <c r="B53" s="1" t="s">
        <v>6</v>
      </c>
      <c r="C53" s="24">
        <v>3147300</v>
      </c>
      <c r="D53" s="21">
        <f>1162021</f>
        <v>1162021</v>
      </c>
      <c r="E53" s="46">
        <v>1162021</v>
      </c>
      <c r="F53" s="46">
        <v>1162020.45</v>
      </c>
      <c r="G53" s="32">
        <f t="shared" si="1"/>
        <v>0.55000000004656613</v>
      </c>
      <c r="H53" s="32">
        <f t="shared" si="5"/>
        <v>99.999952668669494</v>
      </c>
      <c r="I53" s="32">
        <f t="shared" si="6"/>
        <v>99.999952668669494</v>
      </c>
    </row>
    <row r="54" spans="1:9" s="20" customFormat="1" ht="25.5" x14ac:dyDescent="0.25">
      <c r="A54" s="63"/>
      <c r="B54" s="1" t="s">
        <v>2</v>
      </c>
      <c r="C54" s="24">
        <v>2370470</v>
      </c>
      <c r="D54" s="24">
        <v>1910000</v>
      </c>
      <c r="E54" s="46">
        <v>1910000</v>
      </c>
      <c r="F54" s="46">
        <v>1910000</v>
      </c>
      <c r="G54" s="32">
        <f t="shared" si="1"/>
        <v>0</v>
      </c>
      <c r="H54" s="32">
        <f t="shared" si="5"/>
        <v>100</v>
      </c>
      <c r="I54" s="32">
        <f t="shared" si="6"/>
        <v>100</v>
      </c>
    </row>
    <row r="55" spans="1:9" s="30" customFormat="1" ht="38.25" x14ac:dyDescent="0.25">
      <c r="A55" s="63"/>
      <c r="B55" s="22" t="s">
        <v>87</v>
      </c>
      <c r="C55" s="23">
        <f>C56</f>
        <v>112564732</v>
      </c>
      <c r="D55" s="23">
        <f t="shared" ref="D55:F55" si="29">D56</f>
        <v>7978945</v>
      </c>
      <c r="E55" s="23">
        <f t="shared" si="29"/>
        <v>0</v>
      </c>
      <c r="F55" s="23">
        <f t="shared" si="29"/>
        <v>0</v>
      </c>
      <c r="G55" s="33">
        <f t="shared" si="1"/>
        <v>0</v>
      </c>
      <c r="H55" s="33">
        <v>0</v>
      </c>
      <c r="I55" s="33">
        <f t="shared" si="6"/>
        <v>0</v>
      </c>
    </row>
    <row r="56" spans="1:9" s="20" customFormat="1" ht="25.5" x14ac:dyDescent="0.25">
      <c r="A56" s="63"/>
      <c r="B56" s="1" t="s">
        <v>7</v>
      </c>
      <c r="C56" s="24">
        <v>112564732</v>
      </c>
      <c r="D56" s="21">
        <v>7978945</v>
      </c>
      <c r="E56" s="46">
        <v>0</v>
      </c>
      <c r="F56" s="46">
        <v>0</v>
      </c>
      <c r="G56" s="32">
        <f t="shared" si="1"/>
        <v>0</v>
      </c>
      <c r="H56" s="32">
        <v>0</v>
      </c>
      <c r="I56" s="32">
        <f t="shared" si="6"/>
        <v>0</v>
      </c>
    </row>
    <row r="57" spans="1:9" s="30" customFormat="1" ht="25.5" x14ac:dyDescent="0.25">
      <c r="A57" s="64"/>
      <c r="B57" s="22" t="s">
        <v>116</v>
      </c>
      <c r="C57" s="23">
        <f>C58</f>
        <v>0</v>
      </c>
      <c r="D57" s="23">
        <f t="shared" ref="D57:F57" si="30">D58</f>
        <v>642300</v>
      </c>
      <c r="E57" s="23">
        <f t="shared" si="30"/>
        <v>642300</v>
      </c>
      <c r="F57" s="23">
        <f t="shared" si="30"/>
        <v>642181.26</v>
      </c>
      <c r="G57" s="33">
        <f t="shared" si="1"/>
        <v>118.73999999999069</v>
      </c>
      <c r="H57" s="33">
        <f t="shared" si="5"/>
        <v>99.981513311536659</v>
      </c>
      <c r="I57" s="33">
        <f t="shared" si="6"/>
        <v>99.981513311536659</v>
      </c>
    </row>
    <row r="58" spans="1:9" s="20" customFormat="1" x14ac:dyDescent="0.25">
      <c r="A58" s="65"/>
      <c r="B58" s="1" t="s">
        <v>6</v>
      </c>
      <c r="C58" s="24">
        <v>0</v>
      </c>
      <c r="D58" s="24">
        <v>642300</v>
      </c>
      <c r="E58" s="24">
        <v>642300</v>
      </c>
      <c r="F58" s="24">
        <v>642181.26</v>
      </c>
      <c r="G58" s="32">
        <f t="shared" si="1"/>
        <v>118.73999999999069</v>
      </c>
      <c r="H58" s="32">
        <f t="shared" si="5"/>
        <v>99.981513311536659</v>
      </c>
      <c r="I58" s="32">
        <f t="shared" si="6"/>
        <v>99.981513311536659</v>
      </c>
    </row>
    <row r="59" spans="1:9" ht="25.5" x14ac:dyDescent="0.25">
      <c r="A59" s="59">
        <v>4</v>
      </c>
      <c r="B59" s="16" t="s">
        <v>120</v>
      </c>
      <c r="C59" s="28">
        <f>C60+C62+C64+C66+C69+C71+C73+C75+C77</f>
        <v>2553623078</v>
      </c>
      <c r="D59" s="28">
        <f>D60+D62+D64+D66+D69+D71+D73+D75+D77</f>
        <v>2799698690</v>
      </c>
      <c r="E59" s="28">
        <f>E60+E62+E64+E66+E69+E71+E73+E75+E77</f>
        <v>1620899155.5</v>
      </c>
      <c r="F59" s="28">
        <f>F60+F62+F64+F66+F69+F71+F73+F75+F77</f>
        <v>1256918529.8099999</v>
      </c>
      <c r="G59" s="33">
        <f t="shared" si="1"/>
        <v>363980625.69000006</v>
      </c>
      <c r="H59" s="33">
        <f t="shared" si="5"/>
        <v>77.544523701246376</v>
      </c>
      <c r="I59" s="33">
        <f t="shared" si="6"/>
        <v>44.894778652412768</v>
      </c>
    </row>
    <row r="60" spans="1:9" s="30" customFormat="1" x14ac:dyDescent="0.25">
      <c r="A60" s="60"/>
      <c r="B60" s="25" t="s">
        <v>88</v>
      </c>
      <c r="C60" s="23">
        <f>C61</f>
        <v>1826949</v>
      </c>
      <c r="D60" s="23">
        <f t="shared" ref="D60:F60" si="31">D61</f>
        <v>1826949</v>
      </c>
      <c r="E60" s="23">
        <f t="shared" si="31"/>
        <v>1826949</v>
      </c>
      <c r="F60" s="23">
        <f t="shared" si="31"/>
        <v>1826946.88</v>
      </c>
      <c r="G60" s="33">
        <f t="shared" si="1"/>
        <v>2.1200000001117587</v>
      </c>
      <c r="H60" s="33">
        <f t="shared" si="5"/>
        <v>99.999883959541279</v>
      </c>
      <c r="I60" s="33">
        <f t="shared" si="6"/>
        <v>99.999883959541279</v>
      </c>
    </row>
    <row r="61" spans="1:9" s="20" customFormat="1" ht="25.5" x14ac:dyDescent="0.25">
      <c r="A61" s="60"/>
      <c r="B61" s="1" t="s">
        <v>3</v>
      </c>
      <c r="C61" s="24">
        <v>1826949</v>
      </c>
      <c r="D61" s="21">
        <v>1826949</v>
      </c>
      <c r="E61" s="46">
        <v>1826949</v>
      </c>
      <c r="F61" s="46">
        <v>1826946.88</v>
      </c>
      <c r="G61" s="32">
        <f t="shared" si="1"/>
        <v>2.1200000001117587</v>
      </c>
      <c r="H61" s="32">
        <f t="shared" si="5"/>
        <v>99.999883959541279</v>
      </c>
      <c r="I61" s="32">
        <f t="shared" si="6"/>
        <v>99.999883959541279</v>
      </c>
    </row>
    <row r="62" spans="1:9" s="30" customFormat="1" x14ac:dyDescent="0.25">
      <c r="A62" s="60"/>
      <c r="B62" s="25" t="s">
        <v>89</v>
      </c>
      <c r="C62" s="23">
        <f>C63</f>
        <v>192805000</v>
      </c>
      <c r="D62" s="23">
        <f t="shared" ref="D62:F62" si="32">D63</f>
        <v>68735886</v>
      </c>
      <c r="E62" s="23">
        <f t="shared" si="32"/>
        <v>0</v>
      </c>
      <c r="F62" s="23">
        <f t="shared" si="32"/>
        <v>0</v>
      </c>
      <c r="G62" s="33">
        <f t="shared" si="1"/>
        <v>0</v>
      </c>
      <c r="H62" s="33">
        <v>0</v>
      </c>
      <c r="I62" s="33">
        <f t="shared" si="6"/>
        <v>0</v>
      </c>
    </row>
    <row r="63" spans="1:9" s="20" customFormat="1" ht="25.5" x14ac:dyDescent="0.25">
      <c r="A63" s="60"/>
      <c r="B63" s="1" t="s">
        <v>7</v>
      </c>
      <c r="C63" s="24">
        <v>192805000</v>
      </c>
      <c r="D63" s="21">
        <f>68735886</f>
        <v>68735886</v>
      </c>
      <c r="E63" s="46">
        <v>0</v>
      </c>
      <c r="F63" s="46">
        <v>0</v>
      </c>
      <c r="G63" s="32">
        <f t="shared" si="1"/>
        <v>0</v>
      </c>
      <c r="H63" s="32">
        <v>0</v>
      </c>
      <c r="I63" s="32">
        <f t="shared" si="6"/>
        <v>0</v>
      </c>
    </row>
    <row r="64" spans="1:9" s="30" customFormat="1" ht="45.75" customHeight="1" x14ac:dyDescent="0.25">
      <c r="A64" s="60"/>
      <c r="B64" s="25" t="s">
        <v>17</v>
      </c>
      <c r="C64" s="23">
        <f>C65</f>
        <v>28901000</v>
      </c>
      <c r="D64" s="23">
        <f t="shared" ref="D64:F64" si="33">D65</f>
        <v>29121932</v>
      </c>
      <c r="E64" s="23">
        <f t="shared" si="33"/>
        <v>20997810</v>
      </c>
      <c r="F64" s="23">
        <f t="shared" si="33"/>
        <v>12582799.359999999</v>
      </c>
      <c r="G64" s="33">
        <f t="shared" si="1"/>
        <v>8415010.6400000006</v>
      </c>
      <c r="H64" s="33">
        <f t="shared" si="5"/>
        <v>59.924341443226695</v>
      </c>
      <c r="I64" s="33">
        <f t="shared" si="6"/>
        <v>43.207295999454978</v>
      </c>
    </row>
    <row r="65" spans="1:9" s="20" customFormat="1" ht="25.5" x14ac:dyDescent="0.25">
      <c r="A65" s="60"/>
      <c r="B65" s="1" t="s">
        <v>3</v>
      </c>
      <c r="C65" s="24">
        <v>28901000</v>
      </c>
      <c r="D65" s="21">
        <v>29121932</v>
      </c>
      <c r="E65" s="46">
        <v>20997810</v>
      </c>
      <c r="F65" s="46">
        <v>12582799.359999999</v>
      </c>
      <c r="G65" s="32">
        <f t="shared" si="1"/>
        <v>8415010.6400000006</v>
      </c>
      <c r="H65" s="32">
        <f t="shared" si="5"/>
        <v>59.924341443226695</v>
      </c>
      <c r="I65" s="32">
        <f t="shared" si="6"/>
        <v>43.207295999454978</v>
      </c>
    </row>
    <row r="66" spans="1:9" s="30" customFormat="1" ht="25.5" x14ac:dyDescent="0.25">
      <c r="A66" s="60"/>
      <c r="B66" s="25" t="s">
        <v>31</v>
      </c>
      <c r="C66" s="23">
        <f>C68+C67</f>
        <v>16252610</v>
      </c>
      <c r="D66" s="23">
        <f t="shared" ref="D66:F66" si="34">D68+D67</f>
        <v>16252610</v>
      </c>
      <c r="E66" s="23">
        <f t="shared" si="34"/>
        <v>15768132</v>
      </c>
      <c r="F66" s="23">
        <f t="shared" si="34"/>
        <v>13841056</v>
      </c>
      <c r="G66" s="33">
        <f t="shared" si="1"/>
        <v>1927076</v>
      </c>
      <c r="H66" s="33">
        <f t="shared" si="5"/>
        <v>87.778666490108023</v>
      </c>
      <c r="I66" s="33">
        <f t="shared" si="6"/>
        <v>85.162050895210058</v>
      </c>
    </row>
    <row r="67" spans="1:9" s="18" customFormat="1" x14ac:dyDescent="0.25">
      <c r="A67" s="60"/>
      <c r="B67" s="1" t="s">
        <v>16</v>
      </c>
      <c r="C67" s="24">
        <v>299170</v>
      </c>
      <c r="D67" s="24">
        <v>299170</v>
      </c>
      <c r="E67" s="24">
        <v>299170</v>
      </c>
      <c r="F67" s="24">
        <v>298170</v>
      </c>
      <c r="G67" s="32">
        <f t="shared" si="1"/>
        <v>1000</v>
      </c>
      <c r="H67" s="32">
        <f t="shared" si="5"/>
        <v>99.665741885884287</v>
      </c>
      <c r="I67" s="32">
        <f t="shared" si="6"/>
        <v>99.665741885884287</v>
      </c>
    </row>
    <row r="68" spans="1:9" s="20" customFormat="1" ht="25.5" x14ac:dyDescent="0.25">
      <c r="A68" s="60"/>
      <c r="B68" s="1" t="s">
        <v>3</v>
      </c>
      <c r="C68" s="24">
        <f>6248632+9704808</f>
        <v>15953440</v>
      </c>
      <c r="D68" s="24">
        <f>6248632+9704808</f>
        <v>15953440</v>
      </c>
      <c r="E68" s="46">
        <v>15468962</v>
      </c>
      <c r="F68" s="46">
        <v>13542886</v>
      </c>
      <c r="G68" s="32">
        <f t="shared" si="1"/>
        <v>1926076</v>
      </c>
      <c r="H68" s="32">
        <f t="shared" si="5"/>
        <v>87.548770240692292</v>
      </c>
      <c r="I68" s="32">
        <f t="shared" si="6"/>
        <v>84.890067596706416</v>
      </c>
    </row>
    <row r="69" spans="1:9" s="30" customFormat="1" ht="25.5" x14ac:dyDescent="0.25">
      <c r="A69" s="60"/>
      <c r="B69" s="25" t="s">
        <v>90</v>
      </c>
      <c r="C69" s="23">
        <f>C70</f>
        <v>913211336</v>
      </c>
      <c r="D69" s="23">
        <f t="shared" ref="D69:F69" si="35">D70</f>
        <v>941548809</v>
      </c>
      <c r="E69" s="23">
        <f t="shared" si="35"/>
        <v>688850391.5</v>
      </c>
      <c r="F69" s="23">
        <f t="shared" si="35"/>
        <v>638015594.99000001</v>
      </c>
      <c r="G69" s="33">
        <f t="shared" si="1"/>
        <v>50834796.50999999</v>
      </c>
      <c r="H69" s="33">
        <f t="shared" si="5"/>
        <v>92.620342945685906</v>
      </c>
      <c r="I69" s="33">
        <f t="shared" si="6"/>
        <v>67.762349534234289</v>
      </c>
    </row>
    <row r="70" spans="1:9" s="20" customFormat="1" ht="25.5" x14ac:dyDescent="0.25">
      <c r="A70" s="60"/>
      <c r="B70" s="1" t="s">
        <v>3</v>
      </c>
      <c r="C70" s="24">
        <f>642888936+270322400</f>
        <v>913211336</v>
      </c>
      <c r="D70" s="21">
        <f>285359982+656188827</f>
        <v>941548809</v>
      </c>
      <c r="E70" s="46">
        <v>688850391.5</v>
      </c>
      <c r="F70" s="46">
        <v>638015594.99000001</v>
      </c>
      <c r="G70" s="32">
        <f t="shared" ref="G70:G133" si="36">E70-F70</f>
        <v>50834796.50999999</v>
      </c>
      <c r="H70" s="32">
        <f t="shared" si="5"/>
        <v>92.620342945685906</v>
      </c>
      <c r="I70" s="32">
        <f t="shared" si="6"/>
        <v>67.762349534234289</v>
      </c>
    </row>
    <row r="71" spans="1:9" s="30" customFormat="1" ht="25.5" x14ac:dyDescent="0.25">
      <c r="A71" s="60"/>
      <c r="B71" s="25" t="s">
        <v>23</v>
      </c>
      <c r="C71" s="23">
        <f>C72</f>
        <v>4175848</v>
      </c>
      <c r="D71" s="23">
        <f t="shared" ref="D71:F71" si="37">D72</f>
        <v>5199329</v>
      </c>
      <c r="E71" s="23">
        <f t="shared" si="37"/>
        <v>4644485</v>
      </c>
      <c r="F71" s="23">
        <f t="shared" si="37"/>
        <v>4136650</v>
      </c>
      <c r="G71" s="33">
        <f t="shared" si="36"/>
        <v>507835</v>
      </c>
      <c r="H71" s="33">
        <f t="shared" si="5"/>
        <v>89.065849066150506</v>
      </c>
      <c r="I71" s="33">
        <f t="shared" si="6"/>
        <v>79.561227996920366</v>
      </c>
    </row>
    <row r="72" spans="1:9" s="20" customFormat="1" ht="25.5" x14ac:dyDescent="0.25">
      <c r="A72" s="60"/>
      <c r="B72" s="1" t="s">
        <v>3</v>
      </c>
      <c r="C72" s="24">
        <v>4175848</v>
      </c>
      <c r="D72" s="21">
        <v>5199329</v>
      </c>
      <c r="E72" s="46">
        <v>4644485</v>
      </c>
      <c r="F72" s="46">
        <v>4136650</v>
      </c>
      <c r="G72" s="32">
        <f t="shared" si="36"/>
        <v>507835</v>
      </c>
      <c r="H72" s="32">
        <f t="shared" ref="H72:H135" si="38">F72/E72*100</f>
        <v>89.065849066150506</v>
      </c>
      <c r="I72" s="32">
        <f t="shared" ref="I72:I135" si="39">F72/D72*100</f>
        <v>79.561227996920366</v>
      </c>
    </row>
    <row r="73" spans="1:9" s="30" customFormat="1" ht="25.5" x14ac:dyDescent="0.25">
      <c r="A73" s="60"/>
      <c r="B73" s="25" t="s">
        <v>91</v>
      </c>
      <c r="C73" s="23">
        <f>C74</f>
        <v>9650635</v>
      </c>
      <c r="D73" s="23">
        <f t="shared" ref="D73:F73" si="40">D74</f>
        <v>14248456</v>
      </c>
      <c r="E73" s="23">
        <f t="shared" si="40"/>
        <v>4597821</v>
      </c>
      <c r="F73" s="23">
        <f t="shared" si="40"/>
        <v>4538712.03</v>
      </c>
      <c r="G73" s="33">
        <f t="shared" si="36"/>
        <v>59108.969999999739</v>
      </c>
      <c r="H73" s="33">
        <f t="shared" si="38"/>
        <v>98.714413414528323</v>
      </c>
      <c r="I73" s="33">
        <f t="shared" si="39"/>
        <v>31.854062152418482</v>
      </c>
    </row>
    <row r="74" spans="1:9" s="20" customFormat="1" ht="25.5" x14ac:dyDescent="0.25">
      <c r="A74" s="60"/>
      <c r="B74" s="1" t="s">
        <v>7</v>
      </c>
      <c r="C74" s="24">
        <v>9650635</v>
      </c>
      <c r="D74" s="21">
        <f>4538713+9709743</f>
        <v>14248456</v>
      </c>
      <c r="E74" s="46">
        <v>4597821</v>
      </c>
      <c r="F74" s="46">
        <v>4538712.03</v>
      </c>
      <c r="G74" s="32">
        <f t="shared" si="36"/>
        <v>59108.969999999739</v>
      </c>
      <c r="H74" s="32">
        <f t="shared" si="38"/>
        <v>98.714413414528323</v>
      </c>
      <c r="I74" s="32">
        <f t="shared" si="39"/>
        <v>31.854062152418482</v>
      </c>
    </row>
    <row r="75" spans="1:9" s="30" customFormat="1" ht="38.25" x14ac:dyDescent="0.25">
      <c r="A75" s="60"/>
      <c r="B75" s="25" t="s">
        <v>92</v>
      </c>
      <c r="C75" s="23">
        <f>C76</f>
        <v>0</v>
      </c>
      <c r="D75" s="23">
        <f t="shared" ref="D75:F75" si="41">D76</f>
        <v>864900</v>
      </c>
      <c r="E75" s="23">
        <f t="shared" si="41"/>
        <v>864900</v>
      </c>
      <c r="F75" s="23">
        <f t="shared" si="41"/>
        <v>677765</v>
      </c>
      <c r="G75" s="33">
        <f t="shared" si="36"/>
        <v>187135</v>
      </c>
      <c r="H75" s="33">
        <f t="shared" si="38"/>
        <v>78.363394612093884</v>
      </c>
      <c r="I75" s="33">
        <f t="shared" si="39"/>
        <v>78.363394612093884</v>
      </c>
    </row>
    <row r="76" spans="1:9" s="20" customFormat="1" ht="25.5" x14ac:dyDescent="0.25">
      <c r="A76" s="60"/>
      <c r="B76" s="1" t="s">
        <v>3</v>
      </c>
      <c r="C76" s="24">
        <v>0</v>
      </c>
      <c r="D76" s="21">
        <v>864900</v>
      </c>
      <c r="E76" s="46">
        <v>864900</v>
      </c>
      <c r="F76" s="46">
        <v>677765</v>
      </c>
      <c r="G76" s="32">
        <f t="shared" si="36"/>
        <v>187135</v>
      </c>
      <c r="H76" s="32">
        <f t="shared" si="38"/>
        <v>78.363394612093884</v>
      </c>
      <c r="I76" s="32">
        <f t="shared" si="39"/>
        <v>78.363394612093884</v>
      </c>
    </row>
    <row r="77" spans="1:9" s="30" customFormat="1" ht="25.5" x14ac:dyDescent="0.25">
      <c r="A77" s="60"/>
      <c r="B77" s="25" t="s">
        <v>32</v>
      </c>
      <c r="C77" s="23">
        <f>C78</f>
        <v>1386799700</v>
      </c>
      <c r="D77" s="23">
        <f t="shared" ref="D77:F77" si="42">D78</f>
        <v>1721899819</v>
      </c>
      <c r="E77" s="23">
        <f t="shared" si="42"/>
        <v>883348667</v>
      </c>
      <c r="F77" s="23">
        <f t="shared" si="42"/>
        <v>581299005.54999995</v>
      </c>
      <c r="G77" s="33">
        <f t="shared" si="36"/>
        <v>302049661.45000005</v>
      </c>
      <c r="H77" s="33">
        <f t="shared" si="38"/>
        <v>65.806292267829946</v>
      </c>
      <c r="I77" s="33">
        <f t="shared" si="39"/>
        <v>33.759165262447823</v>
      </c>
    </row>
    <row r="78" spans="1:9" s="20" customFormat="1" ht="25.5" x14ac:dyDescent="0.25">
      <c r="A78" s="61"/>
      <c r="B78" s="1" t="s">
        <v>7</v>
      </c>
      <c r="C78" s="24">
        <v>1386799700</v>
      </c>
      <c r="D78" s="21">
        <v>1721899819</v>
      </c>
      <c r="E78" s="46">
        <v>883348667</v>
      </c>
      <c r="F78" s="46">
        <v>581299005.54999995</v>
      </c>
      <c r="G78" s="32">
        <f t="shared" si="36"/>
        <v>302049661.45000005</v>
      </c>
      <c r="H78" s="32">
        <f t="shared" si="38"/>
        <v>65.806292267829946</v>
      </c>
      <c r="I78" s="32">
        <f t="shared" si="39"/>
        <v>33.759165262447823</v>
      </c>
    </row>
    <row r="79" spans="1:9" ht="25.5" x14ac:dyDescent="0.25">
      <c r="A79" s="59">
        <v>5</v>
      </c>
      <c r="B79" s="15" t="s">
        <v>93</v>
      </c>
      <c r="C79" s="26">
        <f>C80+C82+C84+C86+C88+C91+C93+C95+C97+C99+C101</f>
        <v>640893988</v>
      </c>
      <c r="D79" s="23">
        <f>D80+D82+D84+D86+D88+D91+D93+D95+D97+D99+D101+D103+D105</f>
        <v>825798856</v>
      </c>
      <c r="E79" s="23">
        <f>E80+E82+E84+E86+E88+E91+E93+E95+E97+E99+E101+E103+E105</f>
        <v>665842718</v>
      </c>
      <c r="F79" s="23">
        <f>F80+F82+F84+F86+F88+F91+F93+F95+F97+F99+F101+F103+F105</f>
        <v>512219035.51999998</v>
      </c>
      <c r="G79" s="33">
        <f t="shared" si="36"/>
        <v>153623682.48000002</v>
      </c>
      <c r="H79" s="33">
        <f t="shared" si="38"/>
        <v>76.92793232890773</v>
      </c>
      <c r="I79" s="33">
        <f t="shared" si="39"/>
        <v>62.027094346083715</v>
      </c>
    </row>
    <row r="80" spans="1:9" s="30" customFormat="1" x14ac:dyDescent="0.25">
      <c r="A80" s="60"/>
      <c r="B80" s="15" t="s">
        <v>94</v>
      </c>
      <c r="C80" s="26">
        <f>C81</f>
        <v>349528300</v>
      </c>
      <c r="D80" s="23">
        <f t="shared" ref="D80:F80" si="43">D81</f>
        <v>374281000</v>
      </c>
      <c r="E80" s="23">
        <f t="shared" si="43"/>
        <v>346619441</v>
      </c>
      <c r="F80" s="23">
        <f t="shared" si="43"/>
        <v>334512328.42000002</v>
      </c>
      <c r="G80" s="33">
        <f t="shared" si="36"/>
        <v>12107112.579999983</v>
      </c>
      <c r="H80" s="33">
        <f t="shared" si="38"/>
        <v>96.507087846812382</v>
      </c>
      <c r="I80" s="33">
        <f t="shared" si="39"/>
        <v>89.374648571527814</v>
      </c>
    </row>
    <row r="81" spans="1:9" s="20" customFormat="1" ht="25.5" x14ac:dyDescent="0.25">
      <c r="A81" s="60"/>
      <c r="B81" s="1" t="s">
        <v>9</v>
      </c>
      <c r="C81" s="29">
        <v>349528300</v>
      </c>
      <c r="D81" s="21">
        <v>374281000</v>
      </c>
      <c r="E81" s="46">
        <v>346619441</v>
      </c>
      <c r="F81" s="46">
        <v>334512328.42000002</v>
      </c>
      <c r="G81" s="32">
        <f t="shared" si="36"/>
        <v>12107112.579999983</v>
      </c>
      <c r="H81" s="32">
        <f t="shared" si="38"/>
        <v>96.507087846812382</v>
      </c>
      <c r="I81" s="32">
        <f t="shared" si="39"/>
        <v>89.374648571527814</v>
      </c>
    </row>
    <row r="82" spans="1:9" s="30" customFormat="1" ht="51" x14ac:dyDescent="0.25">
      <c r="A82" s="60"/>
      <c r="B82" s="15" t="s">
        <v>33</v>
      </c>
      <c r="C82" s="26">
        <f>C83</f>
        <v>6311000</v>
      </c>
      <c r="D82" s="23">
        <f t="shared" ref="D82:F82" si="44">D83</f>
        <v>6311000</v>
      </c>
      <c r="E82" s="23">
        <f t="shared" si="44"/>
        <v>6311000</v>
      </c>
      <c r="F82" s="23">
        <f t="shared" si="44"/>
        <v>5657947.1299999999</v>
      </c>
      <c r="G82" s="33">
        <f t="shared" si="36"/>
        <v>653052.87000000011</v>
      </c>
      <c r="H82" s="33">
        <f t="shared" si="38"/>
        <v>89.652149104737759</v>
      </c>
      <c r="I82" s="33">
        <f t="shared" si="39"/>
        <v>89.652149104737759</v>
      </c>
    </row>
    <row r="83" spans="1:9" s="20" customFormat="1" ht="25.5" x14ac:dyDescent="0.25">
      <c r="A83" s="60"/>
      <c r="B83" s="1" t="s">
        <v>9</v>
      </c>
      <c r="C83" s="29">
        <v>6311000</v>
      </c>
      <c r="D83" s="21">
        <v>6311000</v>
      </c>
      <c r="E83" s="46">
        <v>6311000</v>
      </c>
      <c r="F83" s="46">
        <v>5657947.1299999999</v>
      </c>
      <c r="G83" s="32">
        <f t="shared" si="36"/>
        <v>653052.87000000011</v>
      </c>
      <c r="H83" s="32">
        <f t="shared" si="38"/>
        <v>89.652149104737759</v>
      </c>
      <c r="I83" s="32">
        <f t="shared" si="39"/>
        <v>89.652149104737759</v>
      </c>
    </row>
    <row r="84" spans="1:9" s="30" customFormat="1" ht="45" customHeight="1" x14ac:dyDescent="0.25">
      <c r="A84" s="60"/>
      <c r="B84" s="15" t="s">
        <v>17</v>
      </c>
      <c r="C84" s="26">
        <f>C85</f>
        <v>96645500</v>
      </c>
      <c r="D84" s="23">
        <f t="shared" ref="D84:F84" si="45">D85</f>
        <v>98352300</v>
      </c>
      <c r="E84" s="23">
        <f t="shared" si="45"/>
        <v>63760488</v>
      </c>
      <c r="F84" s="23">
        <f t="shared" si="45"/>
        <v>59353545.840000004</v>
      </c>
      <c r="G84" s="33">
        <f t="shared" si="36"/>
        <v>4406942.1599999964</v>
      </c>
      <c r="H84" s="33">
        <f t="shared" si="38"/>
        <v>93.088286651758381</v>
      </c>
      <c r="I84" s="33">
        <f t="shared" si="39"/>
        <v>60.347898157948521</v>
      </c>
    </row>
    <row r="85" spans="1:9" s="20" customFormat="1" ht="25.5" x14ac:dyDescent="0.25">
      <c r="A85" s="60"/>
      <c r="B85" s="1" t="s">
        <v>7</v>
      </c>
      <c r="C85" s="29">
        <v>96645500</v>
      </c>
      <c r="D85" s="21">
        <v>98352300</v>
      </c>
      <c r="E85" s="46">
        <v>63760488</v>
      </c>
      <c r="F85" s="46">
        <v>59353545.840000004</v>
      </c>
      <c r="G85" s="32">
        <f t="shared" si="36"/>
        <v>4406942.1599999964</v>
      </c>
      <c r="H85" s="32">
        <f t="shared" si="38"/>
        <v>93.088286651758381</v>
      </c>
      <c r="I85" s="32">
        <f t="shared" si="39"/>
        <v>60.347898157948521</v>
      </c>
    </row>
    <row r="86" spans="1:9" s="30" customFormat="1" ht="25.5" x14ac:dyDescent="0.25">
      <c r="A86" s="60"/>
      <c r="B86" s="39" t="s">
        <v>34</v>
      </c>
      <c r="C86" s="34">
        <f>C87</f>
        <v>12037700</v>
      </c>
      <c r="D86" s="28">
        <f t="shared" ref="D86:F86" si="46">D87</f>
        <v>9130888</v>
      </c>
      <c r="E86" s="28">
        <f t="shared" si="46"/>
        <v>4930000</v>
      </c>
      <c r="F86" s="28">
        <f t="shared" si="46"/>
        <v>4240000</v>
      </c>
      <c r="G86" s="33">
        <f t="shared" si="36"/>
        <v>690000</v>
      </c>
      <c r="H86" s="33">
        <f t="shared" si="38"/>
        <v>86.004056795131845</v>
      </c>
      <c r="I86" s="33">
        <f t="shared" si="39"/>
        <v>46.43579025391616</v>
      </c>
    </row>
    <row r="87" spans="1:9" s="20" customFormat="1" ht="25.5" x14ac:dyDescent="0.25">
      <c r="A87" s="60"/>
      <c r="B87" s="1" t="s">
        <v>7</v>
      </c>
      <c r="C87" s="35">
        <v>12037700</v>
      </c>
      <c r="D87" s="21">
        <v>9130888</v>
      </c>
      <c r="E87" s="46">
        <v>4930000</v>
      </c>
      <c r="F87" s="46">
        <v>4240000</v>
      </c>
      <c r="G87" s="32">
        <f t="shared" si="36"/>
        <v>690000</v>
      </c>
      <c r="H87" s="32">
        <f t="shared" si="38"/>
        <v>86.004056795131845</v>
      </c>
      <c r="I87" s="32">
        <f t="shared" si="39"/>
        <v>46.43579025391616</v>
      </c>
    </row>
    <row r="88" spans="1:9" s="30" customFormat="1" ht="74.25" customHeight="1" x14ac:dyDescent="0.25">
      <c r="A88" s="60"/>
      <c r="B88" s="15" t="s">
        <v>35</v>
      </c>
      <c r="C88" s="26">
        <f>C89+C90</f>
        <v>20507748</v>
      </c>
      <c r="D88" s="23">
        <f t="shared" ref="D88:F88" si="47">D89+D90</f>
        <v>115695570</v>
      </c>
      <c r="E88" s="23">
        <f t="shared" si="47"/>
        <v>115695570</v>
      </c>
      <c r="F88" s="23">
        <f t="shared" si="47"/>
        <v>39055315.160000004</v>
      </c>
      <c r="G88" s="33">
        <f t="shared" si="36"/>
        <v>76640254.840000004</v>
      </c>
      <c r="H88" s="33">
        <f t="shared" si="38"/>
        <v>33.756966805211306</v>
      </c>
      <c r="I88" s="33">
        <f t="shared" si="39"/>
        <v>33.756966805211306</v>
      </c>
    </row>
    <row r="89" spans="1:9" s="18" customFormat="1" ht="25.5" x14ac:dyDescent="0.25">
      <c r="A89" s="60"/>
      <c r="B89" s="1" t="s">
        <v>7</v>
      </c>
      <c r="C89" s="29">
        <v>0</v>
      </c>
      <c r="D89" s="21">
        <v>1068705</v>
      </c>
      <c r="E89" s="46">
        <v>1068705</v>
      </c>
      <c r="F89" s="46">
        <v>446585.14</v>
      </c>
      <c r="G89" s="32">
        <f t="shared" si="36"/>
        <v>622119.86</v>
      </c>
      <c r="H89" s="32">
        <f t="shared" si="38"/>
        <v>41.787503567401671</v>
      </c>
      <c r="I89" s="32">
        <f t="shared" si="39"/>
        <v>41.787503567401671</v>
      </c>
    </row>
    <row r="90" spans="1:9" s="20" customFormat="1" ht="25.5" x14ac:dyDescent="0.25">
      <c r="A90" s="60"/>
      <c r="B90" s="1" t="s">
        <v>2</v>
      </c>
      <c r="C90" s="29">
        <v>20507748</v>
      </c>
      <c r="D90" s="21">
        <v>114626865</v>
      </c>
      <c r="E90" s="46">
        <v>114626865</v>
      </c>
      <c r="F90" s="46">
        <v>38608730.020000003</v>
      </c>
      <c r="G90" s="32">
        <f t="shared" si="36"/>
        <v>76018134.979999989</v>
      </c>
      <c r="H90" s="32">
        <f t="shared" si="38"/>
        <v>33.682095397095615</v>
      </c>
      <c r="I90" s="32">
        <f t="shared" si="39"/>
        <v>33.682095397095615</v>
      </c>
    </row>
    <row r="91" spans="1:9" s="30" customFormat="1" ht="38.25" x14ac:dyDescent="0.25">
      <c r="A91" s="60"/>
      <c r="B91" s="39" t="s">
        <v>95</v>
      </c>
      <c r="C91" s="26">
        <f>C92</f>
        <v>0</v>
      </c>
      <c r="D91" s="23">
        <f t="shared" ref="D91:F91" si="48">D92</f>
        <v>45957000</v>
      </c>
      <c r="E91" s="23">
        <f t="shared" si="48"/>
        <v>45957000</v>
      </c>
      <c r="F91" s="23">
        <f t="shared" si="48"/>
        <v>0</v>
      </c>
      <c r="G91" s="33">
        <f t="shared" si="36"/>
        <v>45957000</v>
      </c>
      <c r="H91" s="33">
        <f t="shared" si="38"/>
        <v>0</v>
      </c>
      <c r="I91" s="33">
        <f t="shared" si="39"/>
        <v>0</v>
      </c>
    </row>
    <row r="92" spans="1:9" s="20" customFormat="1" ht="25.5" x14ac:dyDescent="0.25">
      <c r="A92" s="60"/>
      <c r="B92" s="1" t="s">
        <v>7</v>
      </c>
      <c r="C92" s="29">
        <v>0</v>
      </c>
      <c r="D92" s="21">
        <v>45957000</v>
      </c>
      <c r="E92" s="46">
        <v>45957000</v>
      </c>
      <c r="F92" s="46">
        <v>0</v>
      </c>
      <c r="G92" s="32">
        <f t="shared" si="36"/>
        <v>45957000</v>
      </c>
      <c r="H92" s="32">
        <f t="shared" si="38"/>
        <v>0</v>
      </c>
      <c r="I92" s="32">
        <f t="shared" si="39"/>
        <v>0</v>
      </c>
    </row>
    <row r="93" spans="1:9" s="30" customFormat="1" ht="38.25" x14ac:dyDescent="0.25">
      <c r="A93" s="60"/>
      <c r="B93" s="39" t="s">
        <v>96</v>
      </c>
      <c r="C93" s="26">
        <f>C94</f>
        <v>0</v>
      </c>
      <c r="D93" s="23">
        <f t="shared" ref="D93:F93" si="49">D94</f>
        <v>13453693</v>
      </c>
      <c r="E93" s="23">
        <f t="shared" si="49"/>
        <v>0</v>
      </c>
      <c r="F93" s="23">
        <f t="shared" si="49"/>
        <v>0</v>
      </c>
      <c r="G93" s="33">
        <f t="shared" si="36"/>
        <v>0</v>
      </c>
      <c r="H93" s="33">
        <v>0</v>
      </c>
      <c r="I93" s="33">
        <f t="shared" si="39"/>
        <v>0</v>
      </c>
    </row>
    <row r="94" spans="1:9" s="20" customFormat="1" ht="25.5" x14ac:dyDescent="0.25">
      <c r="A94" s="60"/>
      <c r="B94" s="1" t="s">
        <v>9</v>
      </c>
      <c r="C94" s="29">
        <v>0</v>
      </c>
      <c r="D94" s="21">
        <v>13453693</v>
      </c>
      <c r="E94" s="46">
        <v>0</v>
      </c>
      <c r="F94" s="46">
        <v>0</v>
      </c>
      <c r="G94" s="32">
        <f t="shared" si="36"/>
        <v>0</v>
      </c>
      <c r="H94" s="32">
        <v>0</v>
      </c>
      <c r="I94" s="32">
        <f t="shared" si="39"/>
        <v>0</v>
      </c>
    </row>
    <row r="95" spans="1:9" s="30" customFormat="1" ht="25.5" x14ac:dyDescent="0.25">
      <c r="A95" s="60"/>
      <c r="B95" s="39" t="s">
        <v>36</v>
      </c>
      <c r="C95" s="34">
        <f>C96</f>
        <v>56607500</v>
      </c>
      <c r="D95" s="28">
        <f t="shared" ref="D95:F95" si="50">D96</f>
        <v>57035853</v>
      </c>
      <c r="E95" s="28">
        <f t="shared" si="50"/>
        <v>41341187</v>
      </c>
      <c r="F95" s="28">
        <f t="shared" si="50"/>
        <v>33561406.07</v>
      </c>
      <c r="G95" s="33">
        <f t="shared" si="36"/>
        <v>7779780.9299999997</v>
      </c>
      <c r="H95" s="33">
        <f t="shared" si="38"/>
        <v>81.181525024910385</v>
      </c>
      <c r="I95" s="33">
        <f t="shared" si="39"/>
        <v>58.842647746497278</v>
      </c>
    </row>
    <row r="96" spans="1:9" s="20" customFormat="1" ht="25.5" x14ac:dyDescent="0.25">
      <c r="A96" s="60"/>
      <c r="B96" s="1" t="s">
        <v>7</v>
      </c>
      <c r="C96" s="35">
        <v>56607500</v>
      </c>
      <c r="D96" s="21">
        <v>57035853</v>
      </c>
      <c r="E96" s="46">
        <v>41341187</v>
      </c>
      <c r="F96" s="46">
        <v>33561406.07</v>
      </c>
      <c r="G96" s="32">
        <f t="shared" si="36"/>
        <v>7779780.9299999997</v>
      </c>
      <c r="H96" s="32">
        <f t="shared" si="38"/>
        <v>81.181525024910385</v>
      </c>
      <c r="I96" s="32">
        <f t="shared" si="39"/>
        <v>58.842647746497278</v>
      </c>
    </row>
    <row r="97" spans="1:9" s="30" customFormat="1" ht="25.5" x14ac:dyDescent="0.25">
      <c r="A97" s="60"/>
      <c r="B97" s="38" t="s">
        <v>37</v>
      </c>
      <c r="C97" s="23">
        <f>C98</f>
        <v>4412900</v>
      </c>
      <c r="D97" s="23">
        <f t="shared" ref="D97:F97" si="51">D98</f>
        <v>4412900</v>
      </c>
      <c r="E97" s="23">
        <f t="shared" si="51"/>
        <v>4412900</v>
      </c>
      <c r="F97" s="23">
        <f t="shared" si="51"/>
        <v>2086522</v>
      </c>
      <c r="G97" s="33">
        <f t="shared" si="36"/>
        <v>2326378</v>
      </c>
      <c r="H97" s="33">
        <f t="shared" si="38"/>
        <v>47.282331346733443</v>
      </c>
      <c r="I97" s="33">
        <f t="shared" si="39"/>
        <v>47.282331346733443</v>
      </c>
    </row>
    <row r="98" spans="1:9" s="20" customFormat="1" ht="25.5" x14ac:dyDescent="0.25">
      <c r="A98" s="60"/>
      <c r="B98" s="1" t="s">
        <v>9</v>
      </c>
      <c r="C98" s="24">
        <v>4412900</v>
      </c>
      <c r="D98" s="21">
        <v>4412900</v>
      </c>
      <c r="E98" s="46">
        <v>4412900</v>
      </c>
      <c r="F98" s="46">
        <v>2086522</v>
      </c>
      <c r="G98" s="32">
        <f t="shared" si="36"/>
        <v>2326378</v>
      </c>
      <c r="H98" s="32">
        <f t="shared" si="38"/>
        <v>47.282331346733443</v>
      </c>
      <c r="I98" s="32">
        <f t="shared" si="39"/>
        <v>47.282331346733443</v>
      </c>
    </row>
    <row r="99" spans="1:9" s="30" customFormat="1" ht="76.5" customHeight="1" x14ac:dyDescent="0.25">
      <c r="A99" s="60"/>
      <c r="B99" s="38" t="s">
        <v>97</v>
      </c>
      <c r="C99" s="23">
        <f>C100</f>
        <v>18793100</v>
      </c>
      <c r="D99" s="23">
        <f t="shared" ref="D99:F99" si="52">D100</f>
        <v>27361900</v>
      </c>
      <c r="E99" s="23">
        <f t="shared" si="52"/>
        <v>18793100</v>
      </c>
      <c r="F99" s="23">
        <f t="shared" si="52"/>
        <v>17352115.199999999</v>
      </c>
      <c r="G99" s="33">
        <f t="shared" si="36"/>
        <v>1440984.8000000007</v>
      </c>
      <c r="H99" s="33">
        <f t="shared" si="38"/>
        <v>92.332373051811572</v>
      </c>
      <c r="I99" s="33">
        <f t="shared" si="39"/>
        <v>63.417069721035446</v>
      </c>
    </row>
    <row r="100" spans="1:9" s="20" customFormat="1" ht="25.5" x14ac:dyDescent="0.25">
      <c r="A100" s="60"/>
      <c r="B100" s="1" t="s">
        <v>9</v>
      </c>
      <c r="C100" s="24">
        <v>18793100</v>
      </c>
      <c r="D100" s="21">
        <v>27361900</v>
      </c>
      <c r="E100" s="46">
        <v>18793100</v>
      </c>
      <c r="F100" s="46">
        <v>17352115.199999999</v>
      </c>
      <c r="G100" s="32">
        <f t="shared" si="36"/>
        <v>1440984.8000000007</v>
      </c>
      <c r="H100" s="32">
        <f t="shared" si="38"/>
        <v>92.332373051811572</v>
      </c>
      <c r="I100" s="32">
        <f t="shared" si="39"/>
        <v>63.417069721035446</v>
      </c>
    </row>
    <row r="101" spans="1:9" s="30" customFormat="1" ht="25.5" x14ac:dyDescent="0.25">
      <c r="A101" s="60"/>
      <c r="B101" s="15" t="s">
        <v>46</v>
      </c>
      <c r="C101" s="23">
        <f>C102</f>
        <v>76050240</v>
      </c>
      <c r="D101" s="23">
        <f>D102</f>
        <v>51383120</v>
      </c>
      <c r="E101" s="23">
        <f t="shared" ref="E101:F101" si="53">E106</f>
        <v>0</v>
      </c>
      <c r="F101" s="23">
        <f t="shared" si="53"/>
        <v>0</v>
      </c>
      <c r="G101" s="33">
        <f t="shared" si="36"/>
        <v>0</v>
      </c>
      <c r="H101" s="33">
        <v>0</v>
      </c>
      <c r="I101" s="33">
        <f t="shared" si="39"/>
        <v>0</v>
      </c>
    </row>
    <row r="102" spans="1:9" s="20" customFormat="1" ht="25.5" x14ac:dyDescent="0.25">
      <c r="A102" s="60"/>
      <c r="B102" s="1" t="s">
        <v>7</v>
      </c>
      <c r="C102" s="24">
        <v>76050240</v>
      </c>
      <c r="D102" s="21">
        <v>51383120</v>
      </c>
      <c r="E102" s="46">
        <v>0</v>
      </c>
      <c r="F102" s="46">
        <v>0</v>
      </c>
      <c r="G102" s="32">
        <f t="shared" si="36"/>
        <v>0</v>
      </c>
      <c r="H102" s="32">
        <v>0</v>
      </c>
      <c r="I102" s="32">
        <f t="shared" si="39"/>
        <v>0</v>
      </c>
    </row>
    <row r="103" spans="1:9" s="30" customFormat="1" ht="76.5" x14ac:dyDescent="0.25">
      <c r="A103" s="60"/>
      <c r="B103" s="48" t="s">
        <v>121</v>
      </c>
      <c r="C103" s="23">
        <f>C104</f>
        <v>0</v>
      </c>
      <c r="D103" s="28">
        <f>D104</f>
        <v>18022032</v>
      </c>
      <c r="E103" s="28">
        <f t="shared" ref="E103:F103" si="54">E104</f>
        <v>18022032</v>
      </c>
      <c r="F103" s="28">
        <f t="shared" si="54"/>
        <v>16399855.699999999</v>
      </c>
      <c r="G103" s="33">
        <f t="shared" si="36"/>
        <v>1622176.3000000007</v>
      </c>
      <c r="H103" s="33">
        <f t="shared" si="38"/>
        <v>90.998926758092537</v>
      </c>
      <c r="I103" s="33">
        <f t="shared" si="39"/>
        <v>90.998926758092537</v>
      </c>
    </row>
    <row r="104" spans="1:9" s="20" customFormat="1" ht="25.5" x14ac:dyDescent="0.25">
      <c r="A104" s="60"/>
      <c r="B104" s="1" t="s">
        <v>9</v>
      </c>
      <c r="C104" s="24">
        <v>0</v>
      </c>
      <c r="D104" s="21">
        <v>18022032</v>
      </c>
      <c r="E104" s="46">
        <v>18022032</v>
      </c>
      <c r="F104" s="46">
        <v>16399855.699999999</v>
      </c>
      <c r="G104" s="32">
        <f t="shared" si="36"/>
        <v>1622176.3000000007</v>
      </c>
      <c r="H104" s="32">
        <f t="shared" si="38"/>
        <v>90.998926758092537</v>
      </c>
      <c r="I104" s="32">
        <f t="shared" si="39"/>
        <v>90.998926758092537</v>
      </c>
    </row>
    <row r="105" spans="1:9" s="30" customFormat="1" ht="38.25" x14ac:dyDescent="0.25">
      <c r="A105" s="60"/>
      <c r="B105" s="48" t="s">
        <v>122</v>
      </c>
      <c r="C105" s="23">
        <f>C106</f>
        <v>0</v>
      </c>
      <c r="D105" s="23">
        <f t="shared" ref="D105:F105" si="55">D106</f>
        <v>4401600</v>
      </c>
      <c r="E105" s="23">
        <f t="shared" si="55"/>
        <v>0</v>
      </c>
      <c r="F105" s="23">
        <f t="shared" si="55"/>
        <v>0</v>
      </c>
      <c r="G105" s="33">
        <f t="shared" si="36"/>
        <v>0</v>
      </c>
      <c r="H105" s="33">
        <v>0</v>
      </c>
      <c r="I105" s="33">
        <f t="shared" si="39"/>
        <v>0</v>
      </c>
    </row>
    <row r="106" spans="1:9" s="20" customFormat="1" ht="25.5" x14ac:dyDescent="0.25">
      <c r="A106" s="61"/>
      <c r="B106" s="1" t="s">
        <v>9</v>
      </c>
      <c r="C106" s="24">
        <v>0</v>
      </c>
      <c r="D106" s="21">
        <v>4401600</v>
      </c>
      <c r="E106" s="46">
        <v>0</v>
      </c>
      <c r="F106" s="46">
        <v>0</v>
      </c>
      <c r="G106" s="32">
        <f t="shared" si="36"/>
        <v>0</v>
      </c>
      <c r="H106" s="32">
        <v>0</v>
      </c>
      <c r="I106" s="32">
        <f t="shared" si="39"/>
        <v>0</v>
      </c>
    </row>
    <row r="107" spans="1:9" ht="38.25" x14ac:dyDescent="0.25">
      <c r="A107" s="62">
        <v>6</v>
      </c>
      <c r="B107" s="16" t="s">
        <v>98</v>
      </c>
      <c r="C107" s="28">
        <f>C108+C110+C112+C114+C116+C118+C121+C126+C128+C131+C133+C136+C138+C140+C142</f>
        <v>1709083887</v>
      </c>
      <c r="D107" s="28">
        <f>D108+D110+D112+D114+D116+D118+D121+D126+D128+D131+D133+D136+D138+D140+D142</f>
        <v>2050387737.1100001</v>
      </c>
      <c r="E107" s="28">
        <f t="shared" ref="E107:F107" si="56">E108+E110+E112+E114+E116+E118+E121+E126+E128+E131+E133+E136+E138+E140+E142</f>
        <v>1450369315.1100001</v>
      </c>
      <c r="F107" s="28">
        <f t="shared" si="56"/>
        <v>784122619.78000009</v>
      </c>
      <c r="G107" s="33">
        <f t="shared" si="36"/>
        <v>666246695.33000004</v>
      </c>
      <c r="H107" s="33">
        <f t="shared" si="38"/>
        <v>54.06365203751777</v>
      </c>
      <c r="I107" s="33">
        <f t="shared" si="39"/>
        <v>38.24265067470666</v>
      </c>
    </row>
    <row r="108" spans="1:9" s="30" customFormat="1" ht="25.5" x14ac:dyDescent="0.25">
      <c r="A108" s="63"/>
      <c r="B108" s="31" t="s">
        <v>99</v>
      </c>
      <c r="C108" s="28">
        <f>C109</f>
        <v>160650200</v>
      </c>
      <c r="D108" s="28">
        <f t="shared" ref="D108:F108" si="57">D109</f>
        <v>0</v>
      </c>
      <c r="E108" s="28">
        <f t="shared" si="57"/>
        <v>0</v>
      </c>
      <c r="F108" s="28">
        <f t="shared" si="57"/>
        <v>0</v>
      </c>
      <c r="G108" s="33">
        <f t="shared" si="36"/>
        <v>0</v>
      </c>
      <c r="H108" s="33">
        <v>0</v>
      </c>
      <c r="I108" s="33">
        <v>0</v>
      </c>
    </row>
    <row r="109" spans="1:9" s="20" customFormat="1" ht="25.5" x14ac:dyDescent="0.25">
      <c r="A109" s="63"/>
      <c r="B109" s="1" t="s">
        <v>2</v>
      </c>
      <c r="C109" s="21">
        <v>160650200</v>
      </c>
      <c r="D109" s="21">
        <v>0</v>
      </c>
      <c r="E109" s="46">
        <v>0</v>
      </c>
      <c r="F109" s="46">
        <v>0</v>
      </c>
      <c r="G109" s="32">
        <f t="shared" si="36"/>
        <v>0</v>
      </c>
      <c r="H109" s="32">
        <v>0</v>
      </c>
      <c r="I109" s="32">
        <v>0</v>
      </c>
    </row>
    <row r="110" spans="1:9" s="30" customFormat="1" ht="25.5" x14ac:dyDescent="0.25">
      <c r="A110" s="63"/>
      <c r="B110" s="31" t="s">
        <v>38</v>
      </c>
      <c r="C110" s="23">
        <f>C111</f>
        <v>31553200</v>
      </c>
      <c r="D110" s="23">
        <f t="shared" ref="D110:F110" si="58">D111</f>
        <v>31553200</v>
      </c>
      <c r="E110" s="23">
        <f t="shared" si="58"/>
        <v>31553200</v>
      </c>
      <c r="F110" s="23">
        <f t="shared" si="58"/>
        <v>3052742.29</v>
      </c>
      <c r="G110" s="33">
        <f t="shared" si="36"/>
        <v>28500457.710000001</v>
      </c>
      <c r="H110" s="33">
        <f t="shared" si="38"/>
        <v>9.6749055246377544</v>
      </c>
      <c r="I110" s="33">
        <f t="shared" si="39"/>
        <v>9.6749055246377544</v>
      </c>
    </row>
    <row r="111" spans="1:9" s="20" customFormat="1" ht="25.5" x14ac:dyDescent="0.25">
      <c r="A111" s="63"/>
      <c r="B111" s="1" t="s">
        <v>2</v>
      </c>
      <c r="C111" s="24">
        <v>31553200</v>
      </c>
      <c r="D111" s="21">
        <v>31553200</v>
      </c>
      <c r="E111" s="46">
        <v>31553200</v>
      </c>
      <c r="F111" s="46">
        <v>3052742.29</v>
      </c>
      <c r="G111" s="32">
        <f t="shared" si="36"/>
        <v>28500457.710000001</v>
      </c>
      <c r="H111" s="32">
        <f t="shared" si="38"/>
        <v>9.6749055246377544</v>
      </c>
      <c r="I111" s="32">
        <f t="shared" si="39"/>
        <v>9.6749055246377544</v>
      </c>
    </row>
    <row r="112" spans="1:9" s="30" customFormat="1" ht="48.75" customHeight="1" x14ac:dyDescent="0.25">
      <c r="A112" s="63"/>
      <c r="B112" s="31" t="s">
        <v>17</v>
      </c>
      <c r="C112" s="23">
        <f>C113</f>
        <v>65929900</v>
      </c>
      <c r="D112" s="23">
        <f t="shared" ref="D112:F112" si="59">D113</f>
        <v>66571806</v>
      </c>
      <c r="E112" s="23">
        <f t="shared" si="59"/>
        <v>44637472</v>
      </c>
      <c r="F112" s="23">
        <f t="shared" si="59"/>
        <v>40191278.380000003</v>
      </c>
      <c r="G112" s="33">
        <f t="shared" si="36"/>
        <v>4446193.6199999973</v>
      </c>
      <c r="H112" s="33">
        <f t="shared" si="38"/>
        <v>90.039324762836031</v>
      </c>
      <c r="I112" s="33">
        <f t="shared" si="39"/>
        <v>60.372822663095548</v>
      </c>
    </row>
    <row r="113" spans="1:9" s="20" customFormat="1" ht="25.5" x14ac:dyDescent="0.25">
      <c r="A113" s="63"/>
      <c r="B113" s="1" t="s">
        <v>2</v>
      </c>
      <c r="C113" s="24">
        <v>65929900</v>
      </c>
      <c r="D113" s="21">
        <v>66571806</v>
      </c>
      <c r="E113" s="46">
        <v>44637472</v>
      </c>
      <c r="F113" s="46">
        <v>40191278.380000003</v>
      </c>
      <c r="G113" s="32">
        <f t="shared" si="36"/>
        <v>4446193.6199999973</v>
      </c>
      <c r="H113" s="32">
        <f t="shared" si="38"/>
        <v>90.039324762836031</v>
      </c>
      <c r="I113" s="32">
        <f t="shared" si="39"/>
        <v>60.372822663095548</v>
      </c>
    </row>
    <row r="114" spans="1:9" s="30" customFormat="1" ht="38.25" x14ac:dyDescent="0.25">
      <c r="A114" s="63"/>
      <c r="B114" s="31" t="s">
        <v>39</v>
      </c>
      <c r="C114" s="23">
        <f>C115</f>
        <v>145984671</v>
      </c>
      <c r="D114" s="23">
        <f t="shared" ref="D114:F114" si="60">D115</f>
        <v>150107255</v>
      </c>
      <c r="E114" s="23">
        <f t="shared" si="60"/>
        <v>86480347</v>
      </c>
      <c r="F114" s="23">
        <f t="shared" si="60"/>
        <v>64489496.979999997</v>
      </c>
      <c r="G114" s="33">
        <f t="shared" si="36"/>
        <v>21990850.020000003</v>
      </c>
      <c r="H114" s="33">
        <f t="shared" si="38"/>
        <v>74.571274534779548</v>
      </c>
      <c r="I114" s="33">
        <f t="shared" si="39"/>
        <v>42.962278525445022</v>
      </c>
    </row>
    <row r="115" spans="1:9" s="20" customFormat="1" ht="25.5" x14ac:dyDescent="0.25">
      <c r="A115" s="63"/>
      <c r="B115" s="1" t="s">
        <v>7</v>
      </c>
      <c r="C115" s="24">
        <v>145984671</v>
      </c>
      <c r="D115" s="21">
        <v>150107255</v>
      </c>
      <c r="E115" s="46">
        <v>86480347</v>
      </c>
      <c r="F115" s="46">
        <v>64489496.979999997</v>
      </c>
      <c r="G115" s="32">
        <f t="shared" si="36"/>
        <v>21990850.020000003</v>
      </c>
      <c r="H115" s="32">
        <f t="shared" si="38"/>
        <v>74.571274534779548</v>
      </c>
      <c r="I115" s="32">
        <f t="shared" si="39"/>
        <v>42.962278525445022</v>
      </c>
    </row>
    <row r="116" spans="1:9" s="30" customFormat="1" ht="38.25" x14ac:dyDescent="0.25">
      <c r="A116" s="63"/>
      <c r="B116" s="31" t="s">
        <v>40</v>
      </c>
      <c r="C116" s="23">
        <f>C117</f>
        <v>135471995</v>
      </c>
      <c r="D116" s="23">
        <f t="shared" ref="D116:F116" si="61">D117</f>
        <v>61580595</v>
      </c>
      <c r="E116" s="23">
        <f t="shared" si="61"/>
        <v>48856959</v>
      </c>
      <c r="F116" s="23">
        <f t="shared" si="61"/>
        <v>17303909.989999998</v>
      </c>
      <c r="G116" s="33">
        <f t="shared" si="36"/>
        <v>31553049.010000002</v>
      </c>
      <c r="H116" s="33">
        <f t="shared" si="38"/>
        <v>35.417492910273026</v>
      </c>
      <c r="I116" s="33">
        <f t="shared" si="39"/>
        <v>28.099614805605562</v>
      </c>
    </row>
    <row r="117" spans="1:9" s="20" customFormat="1" ht="25.5" x14ac:dyDescent="0.25">
      <c r="A117" s="63"/>
      <c r="B117" s="1" t="s">
        <v>2</v>
      </c>
      <c r="C117" s="24">
        <v>135471995</v>
      </c>
      <c r="D117" s="21">
        <f>61580595</f>
        <v>61580595</v>
      </c>
      <c r="E117" s="46">
        <v>48856959</v>
      </c>
      <c r="F117" s="46">
        <v>17303909.989999998</v>
      </c>
      <c r="G117" s="32">
        <f t="shared" si="36"/>
        <v>31553049.010000002</v>
      </c>
      <c r="H117" s="32">
        <f t="shared" si="38"/>
        <v>35.417492910273026</v>
      </c>
      <c r="I117" s="32">
        <f t="shared" si="39"/>
        <v>28.099614805605562</v>
      </c>
    </row>
    <row r="118" spans="1:9" s="30" customFormat="1" ht="25.5" x14ac:dyDescent="0.25">
      <c r="A118" s="63"/>
      <c r="B118" s="31" t="s">
        <v>41</v>
      </c>
      <c r="C118" s="23">
        <f>C119+C120</f>
        <v>56893200</v>
      </c>
      <c r="D118" s="23">
        <f t="shared" ref="D118:F118" si="62">D119+D120</f>
        <v>61927862</v>
      </c>
      <c r="E118" s="23">
        <f t="shared" si="62"/>
        <v>45018390</v>
      </c>
      <c r="F118" s="23">
        <f t="shared" si="62"/>
        <v>24229413.23</v>
      </c>
      <c r="G118" s="33">
        <f t="shared" si="36"/>
        <v>20788976.77</v>
      </c>
      <c r="H118" s="33">
        <f t="shared" si="38"/>
        <v>53.821145602941378</v>
      </c>
      <c r="I118" s="33">
        <f t="shared" si="39"/>
        <v>39.125221584429966</v>
      </c>
    </row>
    <row r="119" spans="1:9" s="20" customFormat="1" ht="25.5" x14ac:dyDescent="0.25">
      <c r="A119" s="63"/>
      <c r="B119" s="1" t="s">
        <v>9</v>
      </c>
      <c r="C119" s="24">
        <v>50224300</v>
      </c>
      <c r="D119" s="21">
        <v>45628492</v>
      </c>
      <c r="E119" s="46">
        <v>33146854</v>
      </c>
      <c r="F119" s="46">
        <v>16233273.619999999</v>
      </c>
      <c r="G119" s="32">
        <f t="shared" si="36"/>
        <v>16913580.380000003</v>
      </c>
      <c r="H119" s="32">
        <f t="shared" si="38"/>
        <v>48.973798901096309</v>
      </c>
      <c r="I119" s="32">
        <f t="shared" si="39"/>
        <v>35.577054836701592</v>
      </c>
    </row>
    <row r="120" spans="1:9" s="20" customFormat="1" ht="25.5" x14ac:dyDescent="0.25">
      <c r="A120" s="63"/>
      <c r="B120" s="1" t="s">
        <v>2</v>
      </c>
      <c r="C120" s="24">
        <v>6668900</v>
      </c>
      <c r="D120" s="21">
        <v>16299370</v>
      </c>
      <c r="E120" s="46">
        <v>11871536</v>
      </c>
      <c r="F120" s="46">
        <v>7996139.6100000003</v>
      </c>
      <c r="G120" s="32">
        <f t="shared" si="36"/>
        <v>3875396.3899999997</v>
      </c>
      <c r="H120" s="32">
        <f t="shared" si="38"/>
        <v>67.355560476757177</v>
      </c>
      <c r="I120" s="32">
        <f t="shared" si="39"/>
        <v>49.057967332479727</v>
      </c>
    </row>
    <row r="121" spans="1:9" s="30" customFormat="1" ht="25.5" x14ac:dyDescent="0.25">
      <c r="A121" s="63"/>
      <c r="B121" s="31" t="s">
        <v>42</v>
      </c>
      <c r="C121" s="23">
        <f>C122+C123+C124+C125</f>
        <v>4035000</v>
      </c>
      <c r="D121" s="23">
        <f t="shared" ref="D121:F121" si="63">D122+D123+D124+D125</f>
        <v>10971120</v>
      </c>
      <c r="E121" s="23">
        <f t="shared" si="63"/>
        <v>9564134</v>
      </c>
      <c r="F121" s="23">
        <f t="shared" si="63"/>
        <v>9295766.3599999994</v>
      </c>
      <c r="G121" s="33">
        <f t="shared" si="36"/>
        <v>268367.6400000006</v>
      </c>
      <c r="H121" s="33">
        <f t="shared" si="38"/>
        <v>97.194020493648452</v>
      </c>
      <c r="I121" s="33">
        <f t="shared" si="39"/>
        <v>84.729420150358393</v>
      </c>
    </row>
    <row r="122" spans="1:9" s="20" customFormat="1" x14ac:dyDescent="0.25">
      <c r="A122" s="63"/>
      <c r="B122" s="1" t="s">
        <v>6</v>
      </c>
      <c r="C122" s="24">
        <v>285000</v>
      </c>
      <c r="D122" s="21">
        <v>285000</v>
      </c>
      <c r="E122" s="46">
        <v>285000</v>
      </c>
      <c r="F122" s="46">
        <v>259842</v>
      </c>
      <c r="G122" s="32">
        <f t="shared" si="36"/>
        <v>25158</v>
      </c>
      <c r="H122" s="32">
        <f t="shared" si="38"/>
        <v>91.172631578947374</v>
      </c>
      <c r="I122" s="32">
        <f t="shared" si="39"/>
        <v>91.172631578947374</v>
      </c>
    </row>
    <row r="123" spans="1:9" s="20" customFormat="1" x14ac:dyDescent="0.25">
      <c r="A123" s="63"/>
      <c r="B123" s="1" t="s">
        <v>16</v>
      </c>
      <c r="C123" s="24">
        <f>980000+1635000+140000</f>
        <v>2755000</v>
      </c>
      <c r="D123" s="21">
        <f>4523450+3162350+140000</f>
        <v>7825800</v>
      </c>
      <c r="E123" s="46">
        <v>7825800</v>
      </c>
      <c r="F123" s="46">
        <v>7585590.3600000003</v>
      </c>
      <c r="G123" s="32">
        <f t="shared" si="36"/>
        <v>240209.63999999966</v>
      </c>
      <c r="H123" s="32">
        <f t="shared" si="38"/>
        <v>96.930542053208626</v>
      </c>
      <c r="I123" s="32">
        <f t="shared" si="39"/>
        <v>96.930542053208626</v>
      </c>
    </row>
    <row r="124" spans="1:9" s="20" customFormat="1" x14ac:dyDescent="0.25">
      <c r="A124" s="63"/>
      <c r="B124" s="6" t="s">
        <v>8</v>
      </c>
      <c r="C124" s="24">
        <v>200000</v>
      </c>
      <c r="D124" s="24">
        <v>200000</v>
      </c>
      <c r="E124" s="46">
        <v>200000</v>
      </c>
      <c r="F124" s="46">
        <v>200000</v>
      </c>
      <c r="G124" s="32">
        <f t="shared" si="36"/>
        <v>0</v>
      </c>
      <c r="H124" s="32">
        <f t="shared" si="38"/>
        <v>100</v>
      </c>
      <c r="I124" s="32">
        <f t="shared" si="39"/>
        <v>100</v>
      </c>
    </row>
    <row r="125" spans="1:9" s="20" customFormat="1" ht="25.5" x14ac:dyDescent="0.25">
      <c r="A125" s="63"/>
      <c r="B125" s="1" t="s">
        <v>3</v>
      </c>
      <c r="C125" s="24">
        <v>795000</v>
      </c>
      <c r="D125" s="24">
        <v>2660320</v>
      </c>
      <c r="E125" s="46">
        <v>1253334</v>
      </c>
      <c r="F125" s="46">
        <v>1250334</v>
      </c>
      <c r="G125" s="32">
        <f t="shared" si="36"/>
        <v>3000</v>
      </c>
      <c r="H125" s="32">
        <f t="shared" si="38"/>
        <v>99.760638425192326</v>
      </c>
      <c r="I125" s="32">
        <f t="shared" si="39"/>
        <v>46.999383532808082</v>
      </c>
    </row>
    <row r="126" spans="1:9" s="30" customFormat="1" ht="25.5" x14ac:dyDescent="0.25">
      <c r="A126" s="63"/>
      <c r="B126" s="31" t="s">
        <v>43</v>
      </c>
      <c r="C126" s="23">
        <f>C127</f>
        <v>323036619</v>
      </c>
      <c r="D126" s="23">
        <f t="shared" ref="D126:F126" si="64">D127</f>
        <v>435926900</v>
      </c>
      <c r="E126" s="23">
        <f t="shared" si="64"/>
        <v>346657442</v>
      </c>
      <c r="F126" s="23">
        <f t="shared" si="64"/>
        <v>252636610.81999999</v>
      </c>
      <c r="G126" s="33">
        <f t="shared" si="36"/>
        <v>94020831.180000007</v>
      </c>
      <c r="H126" s="33">
        <f t="shared" si="38"/>
        <v>72.877884681327572</v>
      </c>
      <c r="I126" s="33">
        <f t="shared" si="39"/>
        <v>57.953893375242494</v>
      </c>
    </row>
    <row r="127" spans="1:9" s="20" customFormat="1" ht="25.5" x14ac:dyDescent="0.25">
      <c r="A127" s="63"/>
      <c r="B127" s="1" t="s">
        <v>2</v>
      </c>
      <c r="C127" s="24">
        <f>14473800+0+300789319+206700+7566800</f>
        <v>323036619</v>
      </c>
      <c r="D127" s="21">
        <f>383283022+24598075+17867381+2611622+7566800</f>
        <v>435926900</v>
      </c>
      <c r="E127" s="46">
        <v>346657442</v>
      </c>
      <c r="F127" s="46">
        <v>252636610.81999999</v>
      </c>
      <c r="G127" s="32">
        <f t="shared" si="36"/>
        <v>94020831.180000007</v>
      </c>
      <c r="H127" s="32">
        <f t="shared" si="38"/>
        <v>72.877884681327572</v>
      </c>
      <c r="I127" s="32">
        <f t="shared" si="39"/>
        <v>57.953893375242494</v>
      </c>
    </row>
    <row r="128" spans="1:9" s="30" customFormat="1" ht="25.5" x14ac:dyDescent="0.25">
      <c r="A128" s="63"/>
      <c r="B128" s="31" t="s">
        <v>44</v>
      </c>
      <c r="C128" s="23">
        <f>C129+C130</f>
        <v>214432282</v>
      </c>
      <c r="D128" s="23">
        <f t="shared" ref="D128:F128" si="65">D129+D130</f>
        <v>324474822</v>
      </c>
      <c r="E128" s="23">
        <f t="shared" si="65"/>
        <v>192095319</v>
      </c>
      <c r="F128" s="23">
        <f t="shared" si="65"/>
        <v>95722728.219999999</v>
      </c>
      <c r="G128" s="33">
        <f t="shared" si="36"/>
        <v>96372590.780000001</v>
      </c>
      <c r="H128" s="33">
        <f t="shared" si="38"/>
        <v>49.83084893390869</v>
      </c>
      <c r="I128" s="33">
        <f t="shared" si="39"/>
        <v>29.500818470284884</v>
      </c>
    </row>
    <row r="129" spans="1:9" s="30" customFormat="1" ht="25.5" x14ac:dyDescent="0.25">
      <c r="A129" s="63"/>
      <c r="B129" s="1" t="s">
        <v>7</v>
      </c>
      <c r="C129" s="24">
        <v>52020956</v>
      </c>
      <c r="D129" s="21">
        <v>86174991</v>
      </c>
      <c r="E129" s="46">
        <v>60106442</v>
      </c>
      <c r="F129" s="46">
        <v>14059015.810000001</v>
      </c>
      <c r="G129" s="32">
        <f t="shared" si="36"/>
        <v>46047426.189999998</v>
      </c>
      <c r="H129" s="32">
        <f t="shared" si="38"/>
        <v>23.390198025695817</v>
      </c>
      <c r="I129" s="32">
        <f t="shared" si="39"/>
        <v>16.314496406503832</v>
      </c>
    </row>
    <row r="130" spans="1:9" s="20" customFormat="1" ht="25.5" x14ac:dyDescent="0.25">
      <c r="A130" s="63"/>
      <c r="B130" s="1" t="s">
        <v>2</v>
      </c>
      <c r="C130" s="24">
        <f>17867381+144543945</f>
        <v>162411326</v>
      </c>
      <c r="D130" s="21">
        <f>227520021+10779810</f>
        <v>238299831</v>
      </c>
      <c r="E130" s="46">
        <v>131988877</v>
      </c>
      <c r="F130" s="46">
        <v>81663712.409999996</v>
      </c>
      <c r="G130" s="32">
        <f t="shared" si="36"/>
        <v>50325164.590000004</v>
      </c>
      <c r="H130" s="32">
        <f t="shared" si="38"/>
        <v>61.871662420462904</v>
      </c>
      <c r="I130" s="32">
        <f t="shared" si="39"/>
        <v>34.269311928299267</v>
      </c>
    </row>
    <row r="131" spans="1:9" s="30" customFormat="1" ht="25.5" x14ac:dyDescent="0.25">
      <c r="A131" s="63"/>
      <c r="B131" s="22" t="s">
        <v>36</v>
      </c>
      <c r="C131" s="23">
        <f>C132</f>
        <v>311366500</v>
      </c>
      <c r="D131" s="23">
        <f t="shared" ref="D131:F131" si="66">D132</f>
        <v>316888692</v>
      </c>
      <c r="E131" s="23">
        <f t="shared" si="66"/>
        <v>239628203</v>
      </c>
      <c r="F131" s="23">
        <f t="shared" si="66"/>
        <v>200162628.72</v>
      </c>
      <c r="G131" s="33">
        <f t="shared" si="36"/>
        <v>39465574.280000001</v>
      </c>
      <c r="H131" s="33">
        <f t="shared" si="38"/>
        <v>83.530496917343243</v>
      </c>
      <c r="I131" s="33">
        <f t="shared" si="39"/>
        <v>63.164964157193715</v>
      </c>
    </row>
    <row r="132" spans="1:9" s="20" customFormat="1" ht="25.5" x14ac:dyDescent="0.25">
      <c r="A132" s="63"/>
      <c r="B132" s="1" t="s">
        <v>2</v>
      </c>
      <c r="C132" s="24">
        <f>168706600+142659900</f>
        <v>311366500</v>
      </c>
      <c r="D132" s="21">
        <f>173090589+143798103</f>
        <v>316888692</v>
      </c>
      <c r="E132" s="46">
        <v>239628203</v>
      </c>
      <c r="F132" s="46">
        <v>200162628.72</v>
      </c>
      <c r="G132" s="32">
        <f t="shared" si="36"/>
        <v>39465574.280000001</v>
      </c>
      <c r="H132" s="32">
        <f t="shared" si="38"/>
        <v>83.530496917343243</v>
      </c>
      <c r="I132" s="32">
        <f t="shared" si="39"/>
        <v>63.164964157193715</v>
      </c>
    </row>
    <row r="133" spans="1:9" s="30" customFormat="1" ht="25.5" x14ac:dyDescent="0.25">
      <c r="A133" s="63"/>
      <c r="B133" s="22" t="s">
        <v>45</v>
      </c>
      <c r="C133" s="23">
        <f>C134+C135</f>
        <v>259730320</v>
      </c>
      <c r="D133" s="23">
        <f t="shared" ref="D133:F133" si="67">D134+D135</f>
        <v>217080871</v>
      </c>
      <c r="E133" s="23">
        <f t="shared" si="67"/>
        <v>76740626</v>
      </c>
      <c r="F133" s="23">
        <f t="shared" si="67"/>
        <v>57346864.609999999</v>
      </c>
      <c r="G133" s="33">
        <f t="shared" si="36"/>
        <v>19393761.390000001</v>
      </c>
      <c r="H133" s="33">
        <f t="shared" si="38"/>
        <v>74.728168897136698</v>
      </c>
      <c r="I133" s="33">
        <f t="shared" si="39"/>
        <v>26.417281424119587</v>
      </c>
    </row>
    <row r="134" spans="1:9" s="30" customFormat="1" ht="25.5" x14ac:dyDescent="0.25">
      <c r="A134" s="63"/>
      <c r="B134" s="1" t="s">
        <v>7</v>
      </c>
      <c r="C134" s="24">
        <v>0</v>
      </c>
      <c r="D134" s="21">
        <v>8896151</v>
      </c>
      <c r="E134" s="46">
        <v>0</v>
      </c>
      <c r="F134" s="46">
        <v>0</v>
      </c>
      <c r="G134" s="32">
        <f t="shared" ref="G134:G197" si="68">E134-F134</f>
        <v>0</v>
      </c>
      <c r="H134" s="32">
        <v>0</v>
      </c>
      <c r="I134" s="32">
        <f t="shared" si="39"/>
        <v>0</v>
      </c>
    </row>
    <row r="135" spans="1:9" s="20" customFormat="1" ht="25.5" x14ac:dyDescent="0.25">
      <c r="A135" s="63"/>
      <c r="B135" s="1" t="s">
        <v>2</v>
      </c>
      <c r="C135" s="24">
        <v>259730320</v>
      </c>
      <c r="D135" s="24">
        <v>208184720</v>
      </c>
      <c r="E135" s="46">
        <v>76740626</v>
      </c>
      <c r="F135" s="46">
        <v>57346864.609999999</v>
      </c>
      <c r="G135" s="32">
        <f t="shared" si="68"/>
        <v>19393761.390000001</v>
      </c>
      <c r="H135" s="32">
        <f t="shared" si="38"/>
        <v>74.728168897136698</v>
      </c>
      <c r="I135" s="32">
        <f t="shared" si="39"/>
        <v>27.546144889980397</v>
      </c>
    </row>
    <row r="136" spans="1:9" s="30" customFormat="1" ht="25.5" x14ac:dyDescent="0.25">
      <c r="A136" s="63"/>
      <c r="B136" s="22" t="s">
        <v>53</v>
      </c>
      <c r="C136" s="23">
        <f>C137</f>
        <v>0</v>
      </c>
      <c r="D136" s="23">
        <f t="shared" ref="D136:F136" si="69">D137</f>
        <v>25977175</v>
      </c>
      <c r="E136" s="23">
        <f t="shared" si="69"/>
        <v>2457672</v>
      </c>
      <c r="F136" s="23">
        <f t="shared" si="69"/>
        <v>559818.32999999996</v>
      </c>
      <c r="G136" s="33">
        <f t="shared" si="68"/>
        <v>1897853.67</v>
      </c>
      <c r="H136" s="33">
        <f t="shared" ref="H136:H199" si="70">F136/E136*100</f>
        <v>22.77839882620626</v>
      </c>
      <c r="I136" s="33">
        <f t="shared" ref="I136:I199" si="71">F136/D136*100</f>
        <v>2.1550392989229965</v>
      </c>
    </row>
    <row r="137" spans="1:9" s="20" customFormat="1" ht="25.5" x14ac:dyDescent="0.25">
      <c r="A137" s="63"/>
      <c r="B137" s="1" t="s">
        <v>2</v>
      </c>
      <c r="C137" s="24">
        <v>0</v>
      </c>
      <c r="D137" s="21">
        <f>10040667+12250000+3686508</f>
        <v>25977175</v>
      </c>
      <c r="E137" s="46">
        <v>2457672</v>
      </c>
      <c r="F137" s="46">
        <v>559818.32999999996</v>
      </c>
      <c r="G137" s="32">
        <f t="shared" si="68"/>
        <v>1897853.67</v>
      </c>
      <c r="H137" s="32">
        <f t="shared" si="70"/>
        <v>22.77839882620626</v>
      </c>
      <c r="I137" s="32">
        <f t="shared" si="71"/>
        <v>2.1550392989229965</v>
      </c>
    </row>
    <row r="138" spans="1:9" s="30" customFormat="1" ht="38.25" x14ac:dyDescent="0.25">
      <c r="A138" s="63"/>
      <c r="B138" s="22" t="s">
        <v>100</v>
      </c>
      <c r="C138" s="23">
        <f>C139</f>
        <v>0</v>
      </c>
      <c r="D138" s="23">
        <f t="shared" ref="D138:F138" si="72">D139</f>
        <v>39723250</v>
      </c>
      <c r="E138" s="23">
        <f t="shared" si="72"/>
        <v>19075362</v>
      </c>
      <c r="F138" s="23">
        <f t="shared" si="72"/>
        <v>19075361.850000001</v>
      </c>
      <c r="G138" s="33">
        <f t="shared" si="68"/>
        <v>0.14999999850988388</v>
      </c>
      <c r="H138" s="33">
        <f t="shared" si="70"/>
        <v>99.999999213645339</v>
      </c>
      <c r="I138" s="33">
        <f t="shared" si="71"/>
        <v>48.020647479750529</v>
      </c>
    </row>
    <row r="139" spans="1:9" s="20" customFormat="1" ht="25.5" x14ac:dyDescent="0.25">
      <c r="A139" s="63"/>
      <c r="B139" s="1" t="s">
        <v>2</v>
      </c>
      <c r="C139" s="24">
        <v>0</v>
      </c>
      <c r="D139" s="21">
        <v>39723250</v>
      </c>
      <c r="E139" s="46">
        <v>19075362</v>
      </c>
      <c r="F139" s="46">
        <v>19075361.850000001</v>
      </c>
      <c r="G139" s="32">
        <f t="shared" si="68"/>
        <v>0.14999999850988388</v>
      </c>
      <c r="H139" s="32">
        <f t="shared" si="70"/>
        <v>99.999999213645339</v>
      </c>
      <c r="I139" s="32">
        <f t="shared" si="71"/>
        <v>48.020647479750529</v>
      </c>
    </row>
    <row r="140" spans="1:9" s="30" customFormat="1" ht="25.5" x14ac:dyDescent="0.25">
      <c r="A140" s="63"/>
      <c r="B140" s="22" t="s">
        <v>46</v>
      </c>
      <c r="C140" s="23">
        <f>C141</f>
        <v>0</v>
      </c>
      <c r="D140" s="23">
        <f t="shared" ref="D140:F140" si="73">D141</f>
        <v>307548189.11000001</v>
      </c>
      <c r="E140" s="23">
        <f t="shared" si="73"/>
        <v>307548189.11000001</v>
      </c>
      <c r="F140" s="23">
        <f t="shared" si="73"/>
        <v>0</v>
      </c>
      <c r="G140" s="33">
        <f t="shared" si="68"/>
        <v>307548189.11000001</v>
      </c>
      <c r="H140" s="33">
        <f t="shared" si="70"/>
        <v>0</v>
      </c>
      <c r="I140" s="33">
        <f t="shared" si="71"/>
        <v>0</v>
      </c>
    </row>
    <row r="141" spans="1:9" s="20" customFormat="1" ht="25.5" x14ac:dyDescent="0.25">
      <c r="A141" s="63"/>
      <c r="B141" s="1" t="s">
        <v>7</v>
      </c>
      <c r="C141" s="24">
        <v>0</v>
      </c>
      <c r="D141" s="21">
        <v>307548189.11000001</v>
      </c>
      <c r="E141" s="46">
        <v>307548189.11000001</v>
      </c>
      <c r="F141" s="46">
        <v>0</v>
      </c>
      <c r="G141" s="32">
        <f t="shared" si="68"/>
        <v>307548189.11000001</v>
      </c>
      <c r="H141" s="32">
        <f t="shared" si="70"/>
        <v>0</v>
      </c>
      <c r="I141" s="32">
        <f t="shared" si="71"/>
        <v>0</v>
      </c>
    </row>
    <row r="142" spans="1:9" s="30" customFormat="1" x14ac:dyDescent="0.25">
      <c r="A142" s="63"/>
      <c r="B142" s="22" t="s">
        <v>101</v>
      </c>
      <c r="C142" s="23">
        <f>C143</f>
        <v>0</v>
      </c>
      <c r="D142" s="23">
        <f t="shared" ref="D142:F142" si="74">D143</f>
        <v>56000</v>
      </c>
      <c r="E142" s="23">
        <f t="shared" si="74"/>
        <v>56000</v>
      </c>
      <c r="F142" s="23">
        <f t="shared" si="74"/>
        <v>56000</v>
      </c>
      <c r="G142" s="33">
        <f t="shared" si="68"/>
        <v>0</v>
      </c>
      <c r="H142" s="33">
        <f t="shared" si="70"/>
        <v>100</v>
      </c>
      <c r="I142" s="33">
        <f t="shared" si="71"/>
        <v>100</v>
      </c>
    </row>
    <row r="143" spans="1:9" s="20" customFormat="1" ht="25.5" x14ac:dyDescent="0.25">
      <c r="A143" s="68"/>
      <c r="B143" s="1" t="s">
        <v>7</v>
      </c>
      <c r="C143" s="24">
        <v>0</v>
      </c>
      <c r="D143" s="21">
        <v>56000</v>
      </c>
      <c r="E143" s="46">
        <v>56000</v>
      </c>
      <c r="F143" s="46">
        <v>56000</v>
      </c>
      <c r="G143" s="32">
        <f t="shared" si="68"/>
        <v>0</v>
      </c>
      <c r="H143" s="32">
        <f t="shared" si="70"/>
        <v>100</v>
      </c>
      <c r="I143" s="32">
        <f t="shared" si="71"/>
        <v>100</v>
      </c>
    </row>
    <row r="144" spans="1:9" ht="51" x14ac:dyDescent="0.25">
      <c r="A144" s="62">
        <v>7</v>
      </c>
      <c r="B144" s="14" t="s">
        <v>102</v>
      </c>
      <c r="C144" s="23">
        <f>C145+C147+C149+C153+C155</f>
        <v>3427700</v>
      </c>
      <c r="D144" s="23">
        <f t="shared" ref="D144:E144" si="75">D145+D147+D149+D153+D155</f>
        <v>6655410</v>
      </c>
      <c r="E144" s="23">
        <f t="shared" si="75"/>
        <v>5275906</v>
      </c>
      <c r="F144" s="23">
        <f>F145+F147+F149+F153+F155</f>
        <v>3633911.1</v>
      </c>
      <c r="G144" s="33">
        <f t="shared" si="68"/>
        <v>1641994.9</v>
      </c>
      <c r="H144" s="33">
        <f t="shared" si="70"/>
        <v>68.877480000591376</v>
      </c>
      <c r="I144" s="33">
        <f t="shared" si="71"/>
        <v>54.600860052198144</v>
      </c>
    </row>
    <row r="145" spans="1:9" s="30" customFormat="1" ht="25.5" x14ac:dyDescent="0.25">
      <c r="A145" s="63"/>
      <c r="B145" s="27" t="s">
        <v>47</v>
      </c>
      <c r="C145" s="23">
        <f>C146</f>
        <v>129000</v>
      </c>
      <c r="D145" s="23">
        <f t="shared" ref="D145:F145" si="76">D146</f>
        <v>129000</v>
      </c>
      <c r="E145" s="23">
        <f t="shared" si="76"/>
        <v>74500</v>
      </c>
      <c r="F145" s="23">
        <f t="shared" si="76"/>
        <v>74499.899999999994</v>
      </c>
      <c r="G145" s="33">
        <f t="shared" si="68"/>
        <v>0.10000000000582077</v>
      </c>
      <c r="H145" s="33">
        <f t="shared" si="70"/>
        <v>99.999865771812068</v>
      </c>
      <c r="I145" s="33">
        <f t="shared" si="71"/>
        <v>57.75186046511628</v>
      </c>
    </row>
    <row r="146" spans="1:9" s="20" customFormat="1" x14ac:dyDescent="0.25">
      <c r="A146" s="63"/>
      <c r="B146" s="1" t="s">
        <v>6</v>
      </c>
      <c r="C146" s="24">
        <v>129000</v>
      </c>
      <c r="D146" s="21">
        <v>129000</v>
      </c>
      <c r="E146" s="46">
        <v>74500</v>
      </c>
      <c r="F146" s="46">
        <v>74499.899999999994</v>
      </c>
      <c r="G146" s="32">
        <f t="shared" si="68"/>
        <v>0.10000000000582077</v>
      </c>
      <c r="H146" s="32">
        <f t="shared" si="70"/>
        <v>99.999865771812068</v>
      </c>
      <c r="I146" s="32">
        <f t="shared" si="71"/>
        <v>57.75186046511628</v>
      </c>
    </row>
    <row r="147" spans="1:9" s="30" customFormat="1" ht="69" customHeight="1" x14ac:dyDescent="0.25">
      <c r="A147" s="63"/>
      <c r="B147" s="27" t="s">
        <v>48</v>
      </c>
      <c r="C147" s="23">
        <f>C148</f>
        <v>3051000</v>
      </c>
      <c r="D147" s="23">
        <f t="shared" ref="D147:F147" si="77">D148</f>
        <v>5234865</v>
      </c>
      <c r="E147" s="23">
        <f t="shared" si="77"/>
        <v>3940146</v>
      </c>
      <c r="F147" s="23">
        <f t="shared" si="77"/>
        <v>2388751.2000000002</v>
      </c>
      <c r="G147" s="33">
        <f t="shared" si="68"/>
        <v>1551394.7999999998</v>
      </c>
      <c r="H147" s="33">
        <f t="shared" si="70"/>
        <v>60.625956500089082</v>
      </c>
      <c r="I147" s="33">
        <f t="shared" si="71"/>
        <v>45.631572160886677</v>
      </c>
    </row>
    <row r="148" spans="1:9" s="20" customFormat="1" ht="25.5" x14ac:dyDescent="0.25">
      <c r="A148" s="63"/>
      <c r="B148" s="1" t="s">
        <v>2</v>
      </c>
      <c r="C148" s="24">
        <v>3051000</v>
      </c>
      <c r="D148" s="24">
        <v>5234865</v>
      </c>
      <c r="E148" s="46">
        <v>3940146</v>
      </c>
      <c r="F148" s="46">
        <v>2388751.2000000002</v>
      </c>
      <c r="G148" s="32">
        <f t="shared" si="68"/>
        <v>1551394.7999999998</v>
      </c>
      <c r="H148" s="32">
        <f t="shared" si="70"/>
        <v>60.625956500089082</v>
      </c>
      <c r="I148" s="32">
        <f t="shared" si="71"/>
        <v>45.631572160886677</v>
      </c>
    </row>
    <row r="149" spans="1:9" s="30" customFormat="1" ht="25.5" x14ac:dyDescent="0.25">
      <c r="A149" s="63"/>
      <c r="B149" s="27" t="s">
        <v>49</v>
      </c>
      <c r="C149" s="23">
        <f>C151</f>
        <v>126443</v>
      </c>
      <c r="D149" s="23">
        <f>D151+D150+D152</f>
        <v>984288</v>
      </c>
      <c r="E149" s="23">
        <f>E151+E150+E152</f>
        <v>954003</v>
      </c>
      <c r="F149" s="23">
        <f>F151+F150+F152</f>
        <v>949403</v>
      </c>
      <c r="G149" s="33">
        <f t="shared" si="68"/>
        <v>4600</v>
      </c>
      <c r="H149" s="33">
        <f t="shared" si="70"/>
        <v>99.51782122278442</v>
      </c>
      <c r="I149" s="33">
        <f t="shared" si="71"/>
        <v>96.45581374557041</v>
      </c>
    </row>
    <row r="150" spans="1:9" s="49" customFormat="1" x14ac:dyDescent="0.25">
      <c r="A150" s="63"/>
      <c r="B150" s="1" t="s">
        <v>6</v>
      </c>
      <c r="C150" s="24">
        <v>0</v>
      </c>
      <c r="D150" s="24">
        <v>150000</v>
      </c>
      <c r="E150" s="24">
        <v>150000</v>
      </c>
      <c r="F150" s="24">
        <v>150000</v>
      </c>
      <c r="G150" s="32">
        <f t="shared" si="68"/>
        <v>0</v>
      </c>
      <c r="H150" s="32">
        <f t="shared" si="70"/>
        <v>100</v>
      </c>
      <c r="I150" s="32">
        <f t="shared" si="71"/>
        <v>100</v>
      </c>
    </row>
    <row r="151" spans="1:9" s="20" customFormat="1" x14ac:dyDescent="0.25">
      <c r="A151" s="63"/>
      <c r="B151" s="6" t="s">
        <v>8</v>
      </c>
      <c r="C151" s="24">
        <v>126443</v>
      </c>
      <c r="D151" s="21">
        <v>126443</v>
      </c>
      <c r="E151" s="46">
        <v>126443</v>
      </c>
      <c r="F151" s="46">
        <v>126443</v>
      </c>
      <c r="G151" s="32">
        <f t="shared" si="68"/>
        <v>0</v>
      </c>
      <c r="H151" s="32">
        <f t="shared" si="70"/>
        <v>100</v>
      </c>
      <c r="I151" s="32">
        <f t="shared" si="71"/>
        <v>100</v>
      </c>
    </row>
    <row r="152" spans="1:9" s="20" customFormat="1" ht="25.5" x14ac:dyDescent="0.25">
      <c r="A152" s="63"/>
      <c r="B152" s="1" t="s">
        <v>3</v>
      </c>
      <c r="C152" s="24">
        <v>0</v>
      </c>
      <c r="D152" s="21">
        <v>707845</v>
      </c>
      <c r="E152" s="46">
        <v>677560</v>
      </c>
      <c r="F152" s="46">
        <v>672960</v>
      </c>
      <c r="G152" s="32">
        <f t="shared" si="68"/>
        <v>4600</v>
      </c>
      <c r="H152" s="32">
        <f t="shared" si="70"/>
        <v>99.321093334907602</v>
      </c>
      <c r="I152" s="32">
        <f t="shared" si="71"/>
        <v>95.071661168758695</v>
      </c>
    </row>
    <row r="153" spans="1:9" s="30" customFormat="1" ht="61.5" customHeight="1" x14ac:dyDescent="0.25">
      <c r="A153" s="63"/>
      <c r="B153" s="27" t="s">
        <v>50</v>
      </c>
      <c r="C153" s="23">
        <f>C154</f>
        <v>121257</v>
      </c>
      <c r="D153" s="23">
        <f t="shared" ref="D153:F153" si="78">D154</f>
        <v>121257</v>
      </c>
      <c r="E153" s="23">
        <f t="shared" si="78"/>
        <v>121257</v>
      </c>
      <c r="F153" s="23">
        <f t="shared" si="78"/>
        <v>121257</v>
      </c>
      <c r="G153" s="33">
        <f t="shared" si="68"/>
        <v>0</v>
      </c>
      <c r="H153" s="33">
        <f t="shared" si="70"/>
        <v>100</v>
      </c>
      <c r="I153" s="33">
        <f t="shared" si="71"/>
        <v>100</v>
      </c>
    </row>
    <row r="154" spans="1:9" s="20" customFormat="1" ht="25.5" x14ac:dyDescent="0.25">
      <c r="A154" s="63"/>
      <c r="B154" s="1" t="s">
        <v>3</v>
      </c>
      <c r="C154" s="24">
        <v>121257</v>
      </c>
      <c r="D154" s="21">
        <v>121257</v>
      </c>
      <c r="E154" s="46">
        <v>121257</v>
      </c>
      <c r="F154" s="46">
        <v>121257</v>
      </c>
      <c r="G154" s="32">
        <f t="shared" si="68"/>
        <v>0</v>
      </c>
      <c r="H154" s="32">
        <f t="shared" si="70"/>
        <v>100</v>
      </c>
      <c r="I154" s="32">
        <f t="shared" si="71"/>
        <v>100</v>
      </c>
    </row>
    <row r="155" spans="1:9" s="30" customFormat="1" ht="43.5" customHeight="1" x14ac:dyDescent="0.25">
      <c r="A155" s="64"/>
      <c r="B155" s="48" t="s">
        <v>117</v>
      </c>
      <c r="C155" s="23">
        <f>C156+C157</f>
        <v>0</v>
      </c>
      <c r="D155" s="23">
        <f t="shared" ref="D155:F155" si="79">D156+D157</f>
        <v>186000</v>
      </c>
      <c r="E155" s="23">
        <f t="shared" si="79"/>
        <v>186000</v>
      </c>
      <c r="F155" s="23">
        <f t="shared" si="79"/>
        <v>100000</v>
      </c>
      <c r="G155" s="33">
        <f t="shared" si="68"/>
        <v>86000</v>
      </c>
      <c r="H155" s="33">
        <f t="shared" si="70"/>
        <v>53.763440860215049</v>
      </c>
      <c r="I155" s="33">
        <f t="shared" si="71"/>
        <v>53.763440860215049</v>
      </c>
    </row>
    <row r="156" spans="1:9" s="20" customFormat="1" x14ac:dyDescent="0.25">
      <c r="A156" s="64"/>
      <c r="B156" s="1" t="s">
        <v>6</v>
      </c>
      <c r="C156" s="24">
        <v>0</v>
      </c>
      <c r="D156" s="21">
        <v>86000</v>
      </c>
      <c r="E156" s="46">
        <v>86000</v>
      </c>
      <c r="F156" s="46">
        <v>0</v>
      </c>
      <c r="G156" s="32">
        <f t="shared" si="68"/>
        <v>86000</v>
      </c>
      <c r="H156" s="32">
        <f t="shared" si="70"/>
        <v>0</v>
      </c>
      <c r="I156" s="32">
        <f t="shared" si="71"/>
        <v>0</v>
      </c>
    </row>
    <row r="157" spans="1:9" s="20" customFormat="1" ht="25.5" x14ac:dyDescent="0.25">
      <c r="A157" s="65"/>
      <c r="B157" s="1" t="s">
        <v>3</v>
      </c>
      <c r="C157" s="24">
        <v>0</v>
      </c>
      <c r="D157" s="21">
        <v>100000</v>
      </c>
      <c r="E157" s="46">
        <v>100000</v>
      </c>
      <c r="F157" s="46">
        <v>100000</v>
      </c>
      <c r="G157" s="32">
        <f t="shared" si="68"/>
        <v>0</v>
      </c>
      <c r="H157" s="32">
        <f t="shared" si="70"/>
        <v>100</v>
      </c>
      <c r="I157" s="32">
        <f t="shared" si="71"/>
        <v>100</v>
      </c>
    </row>
    <row r="158" spans="1:9" ht="25.5" x14ac:dyDescent="0.25">
      <c r="A158" s="59">
        <v>8</v>
      </c>
      <c r="B158" s="14" t="s">
        <v>113</v>
      </c>
      <c r="C158" s="23">
        <f>C159+C162</f>
        <v>38783600</v>
      </c>
      <c r="D158" s="23">
        <f t="shared" ref="D158:F158" si="80">D159+D162</f>
        <v>48636087</v>
      </c>
      <c r="E158" s="23">
        <f t="shared" si="80"/>
        <v>38300385</v>
      </c>
      <c r="F158" s="23">
        <f t="shared" si="80"/>
        <v>25452526.760000002</v>
      </c>
      <c r="G158" s="33">
        <f t="shared" si="68"/>
        <v>12847858.239999998</v>
      </c>
      <c r="H158" s="33">
        <f t="shared" si="70"/>
        <v>66.455015426085154</v>
      </c>
      <c r="I158" s="33">
        <f t="shared" si="71"/>
        <v>52.332595671193701</v>
      </c>
    </row>
    <row r="159" spans="1:9" s="30" customFormat="1" ht="46.5" customHeight="1" x14ac:dyDescent="0.25">
      <c r="A159" s="60"/>
      <c r="B159" s="31" t="s">
        <v>103</v>
      </c>
      <c r="C159" s="23">
        <f>C160+C161</f>
        <v>60000</v>
      </c>
      <c r="D159" s="23">
        <f t="shared" ref="D159:F159" si="81">D160+D161</f>
        <v>9622905</v>
      </c>
      <c r="E159" s="23">
        <f t="shared" si="81"/>
        <v>9622905</v>
      </c>
      <c r="F159" s="23">
        <f t="shared" si="81"/>
        <v>60000</v>
      </c>
      <c r="G159" s="33">
        <f t="shared" si="68"/>
        <v>9562905</v>
      </c>
      <c r="H159" s="33">
        <f t="shared" si="70"/>
        <v>0.62351233852978916</v>
      </c>
      <c r="I159" s="33">
        <f t="shared" si="71"/>
        <v>0.62351233852978916</v>
      </c>
    </row>
    <row r="160" spans="1:9" s="20" customFormat="1" x14ac:dyDescent="0.25">
      <c r="A160" s="60"/>
      <c r="B160" s="1" t="s">
        <v>6</v>
      </c>
      <c r="C160" s="24">
        <v>60000</v>
      </c>
      <c r="D160" s="21">
        <v>60000</v>
      </c>
      <c r="E160" s="46">
        <v>60000</v>
      </c>
      <c r="F160" s="46">
        <v>60000</v>
      </c>
      <c r="G160" s="32">
        <f t="shared" si="68"/>
        <v>0</v>
      </c>
      <c r="H160" s="32">
        <f t="shared" si="70"/>
        <v>100</v>
      </c>
      <c r="I160" s="32">
        <f t="shared" si="71"/>
        <v>100</v>
      </c>
    </row>
    <row r="161" spans="1:9" s="20" customFormat="1" ht="25.5" x14ac:dyDescent="0.25">
      <c r="A161" s="60"/>
      <c r="B161" s="1" t="s">
        <v>7</v>
      </c>
      <c r="C161" s="24">
        <v>0</v>
      </c>
      <c r="D161" s="21">
        <v>9562905</v>
      </c>
      <c r="E161" s="46">
        <v>9562905</v>
      </c>
      <c r="F161" s="46">
        <v>0</v>
      </c>
      <c r="G161" s="32">
        <f t="shared" si="68"/>
        <v>9562905</v>
      </c>
      <c r="H161" s="32">
        <f t="shared" si="70"/>
        <v>0</v>
      </c>
      <c r="I161" s="32">
        <f t="shared" si="71"/>
        <v>0</v>
      </c>
    </row>
    <row r="162" spans="1:9" s="30" customFormat="1" ht="25.5" x14ac:dyDescent="0.25">
      <c r="A162" s="60"/>
      <c r="B162" s="31" t="s">
        <v>75</v>
      </c>
      <c r="C162" s="23">
        <f>C163</f>
        <v>38723600</v>
      </c>
      <c r="D162" s="23">
        <f t="shared" ref="D162:F162" si="82">D163</f>
        <v>39013182</v>
      </c>
      <c r="E162" s="23">
        <f t="shared" si="82"/>
        <v>28677480</v>
      </c>
      <c r="F162" s="23">
        <f t="shared" si="82"/>
        <v>25392526.760000002</v>
      </c>
      <c r="G162" s="33">
        <f t="shared" si="68"/>
        <v>3284953.2399999984</v>
      </c>
      <c r="H162" s="33">
        <f t="shared" si="70"/>
        <v>88.545181654733966</v>
      </c>
      <c r="I162" s="33">
        <f t="shared" si="71"/>
        <v>65.087043553637841</v>
      </c>
    </row>
    <row r="163" spans="1:9" s="20" customFormat="1" ht="25.5" x14ac:dyDescent="0.25">
      <c r="A163" s="61"/>
      <c r="B163" s="1" t="s">
        <v>2</v>
      </c>
      <c r="C163" s="24">
        <v>38723600</v>
      </c>
      <c r="D163" s="21">
        <v>39013182</v>
      </c>
      <c r="E163" s="46">
        <v>28677480</v>
      </c>
      <c r="F163" s="46">
        <v>25392526.760000002</v>
      </c>
      <c r="G163" s="32">
        <f t="shared" si="68"/>
        <v>3284953.2399999984</v>
      </c>
      <c r="H163" s="32">
        <f t="shared" si="70"/>
        <v>88.545181654733966</v>
      </c>
      <c r="I163" s="32">
        <f t="shared" si="71"/>
        <v>65.087043553637841</v>
      </c>
    </row>
    <row r="164" spans="1:9" ht="25.5" x14ac:dyDescent="0.25">
      <c r="A164" s="59">
        <v>9</v>
      </c>
      <c r="B164" s="14" t="s">
        <v>104</v>
      </c>
      <c r="C164" s="23">
        <f>C165+C167+C169+C171+C173+C175+C177+C179+C181+C183</f>
        <v>523915193</v>
      </c>
      <c r="D164" s="23">
        <f t="shared" ref="D164:F164" si="83">D165+D167+D169+D171+D173+D175+D177+D179+D181+D183</f>
        <v>540015395</v>
      </c>
      <c r="E164" s="23">
        <f t="shared" si="83"/>
        <v>378402938</v>
      </c>
      <c r="F164" s="23">
        <f t="shared" si="83"/>
        <v>325212905.12</v>
      </c>
      <c r="G164" s="33">
        <f t="shared" si="68"/>
        <v>53190032.879999995</v>
      </c>
      <c r="H164" s="33">
        <f t="shared" si="70"/>
        <v>85.943546537685705</v>
      </c>
      <c r="I164" s="33">
        <f t="shared" si="71"/>
        <v>60.222895149128107</v>
      </c>
    </row>
    <row r="165" spans="1:9" s="30" customFormat="1" ht="43.5" customHeight="1" x14ac:dyDescent="0.25">
      <c r="A165" s="60"/>
      <c r="B165" s="25" t="s">
        <v>105</v>
      </c>
      <c r="C165" s="23">
        <f>C166</f>
        <v>9988200</v>
      </c>
      <c r="D165" s="23">
        <f t="shared" ref="D165:F165" si="84">D166</f>
        <v>9988200</v>
      </c>
      <c r="E165" s="23">
        <f t="shared" si="84"/>
        <v>9988200</v>
      </c>
      <c r="F165" s="23">
        <f t="shared" si="84"/>
        <v>6482824.8899999997</v>
      </c>
      <c r="G165" s="33">
        <f t="shared" si="68"/>
        <v>3505375.1100000003</v>
      </c>
      <c r="H165" s="33">
        <f t="shared" si="70"/>
        <v>64.904836607196486</v>
      </c>
      <c r="I165" s="33">
        <f t="shared" si="71"/>
        <v>64.904836607196486</v>
      </c>
    </row>
    <row r="166" spans="1:9" s="20" customFormat="1" x14ac:dyDescent="0.25">
      <c r="A166" s="60"/>
      <c r="B166" s="1" t="s">
        <v>6</v>
      </c>
      <c r="C166" s="24">
        <f>9988200</f>
        <v>9988200</v>
      </c>
      <c r="D166" s="21">
        <v>9988200</v>
      </c>
      <c r="E166" s="46">
        <v>9988200</v>
      </c>
      <c r="F166" s="46">
        <v>6482824.8899999997</v>
      </c>
      <c r="G166" s="32">
        <f t="shared" si="68"/>
        <v>3505375.1100000003</v>
      </c>
      <c r="H166" s="32">
        <f t="shared" si="70"/>
        <v>64.904836607196486</v>
      </c>
      <c r="I166" s="32">
        <f t="shared" si="71"/>
        <v>64.904836607196486</v>
      </c>
    </row>
    <row r="167" spans="1:9" s="30" customFormat="1" ht="45.75" customHeight="1" x14ac:dyDescent="0.25">
      <c r="A167" s="60"/>
      <c r="B167" s="25" t="s">
        <v>17</v>
      </c>
      <c r="C167" s="23">
        <f>C168</f>
        <v>299031093</v>
      </c>
      <c r="D167" s="23">
        <f t="shared" ref="D167:F167" si="85">D168</f>
        <v>313201622</v>
      </c>
      <c r="E167" s="23">
        <f t="shared" si="85"/>
        <v>220780558</v>
      </c>
      <c r="F167" s="23">
        <f t="shared" si="85"/>
        <v>209675709.58000001</v>
      </c>
      <c r="G167" s="33">
        <f t="shared" si="68"/>
        <v>11104848.419999987</v>
      </c>
      <c r="H167" s="33">
        <f t="shared" si="70"/>
        <v>94.970187356805212</v>
      </c>
      <c r="I167" s="33">
        <f t="shared" si="71"/>
        <v>66.945920727064433</v>
      </c>
    </row>
    <row r="168" spans="1:9" s="20" customFormat="1" x14ac:dyDescent="0.25">
      <c r="A168" s="60"/>
      <c r="B168" s="1" t="s">
        <v>6</v>
      </c>
      <c r="C168" s="24">
        <f>298597793+433300</f>
        <v>299031093</v>
      </c>
      <c r="D168" s="21">
        <f>312626982+574640</f>
        <v>313201622</v>
      </c>
      <c r="E168" s="46">
        <v>220780558</v>
      </c>
      <c r="F168" s="46">
        <v>209675709.58000001</v>
      </c>
      <c r="G168" s="32">
        <f t="shared" si="68"/>
        <v>11104848.419999987</v>
      </c>
      <c r="H168" s="32">
        <f t="shared" si="70"/>
        <v>94.970187356805212</v>
      </c>
      <c r="I168" s="32">
        <f t="shared" si="71"/>
        <v>66.945920727064433</v>
      </c>
    </row>
    <row r="169" spans="1:9" s="30" customFormat="1" ht="24.75" customHeight="1" x14ac:dyDescent="0.25">
      <c r="A169" s="60"/>
      <c r="B169" s="25" t="s">
        <v>51</v>
      </c>
      <c r="C169" s="23">
        <f>C170</f>
        <v>60000</v>
      </c>
      <c r="D169" s="23">
        <f t="shared" ref="D169:F169" si="86">D170</f>
        <v>60000</v>
      </c>
      <c r="E169" s="23">
        <f t="shared" si="86"/>
        <v>60000</v>
      </c>
      <c r="F169" s="23">
        <f t="shared" si="86"/>
        <v>0</v>
      </c>
      <c r="G169" s="33">
        <f t="shared" si="68"/>
        <v>60000</v>
      </c>
      <c r="H169" s="33">
        <f t="shared" si="70"/>
        <v>0</v>
      </c>
      <c r="I169" s="33">
        <f t="shared" si="71"/>
        <v>0</v>
      </c>
    </row>
    <row r="170" spans="1:9" s="20" customFormat="1" x14ac:dyDescent="0.25">
      <c r="A170" s="60"/>
      <c r="B170" s="1" t="s">
        <v>6</v>
      </c>
      <c r="C170" s="24">
        <v>60000</v>
      </c>
      <c r="D170" s="21">
        <v>60000</v>
      </c>
      <c r="E170" s="46">
        <v>60000</v>
      </c>
      <c r="F170" s="46">
        <v>0</v>
      </c>
      <c r="G170" s="32">
        <f t="shared" si="68"/>
        <v>60000</v>
      </c>
      <c r="H170" s="32">
        <f t="shared" si="70"/>
        <v>0</v>
      </c>
      <c r="I170" s="32">
        <f t="shared" si="71"/>
        <v>0</v>
      </c>
    </row>
    <row r="171" spans="1:9" s="30" customFormat="1" ht="38.25" x14ac:dyDescent="0.25">
      <c r="A171" s="60"/>
      <c r="B171" s="25" t="s">
        <v>52</v>
      </c>
      <c r="C171" s="23">
        <f>C172</f>
        <v>600000</v>
      </c>
      <c r="D171" s="23">
        <f t="shared" ref="D171:F171" si="87">D172</f>
        <v>600000</v>
      </c>
      <c r="E171" s="23">
        <f t="shared" si="87"/>
        <v>600000</v>
      </c>
      <c r="F171" s="23">
        <f t="shared" si="87"/>
        <v>0</v>
      </c>
      <c r="G171" s="33">
        <f t="shared" si="68"/>
        <v>600000</v>
      </c>
      <c r="H171" s="33">
        <f t="shared" si="70"/>
        <v>0</v>
      </c>
      <c r="I171" s="33">
        <f t="shared" si="71"/>
        <v>0</v>
      </c>
    </row>
    <row r="172" spans="1:9" s="20" customFormat="1" x14ac:dyDescent="0.25">
      <c r="A172" s="60"/>
      <c r="B172" s="1" t="s">
        <v>6</v>
      </c>
      <c r="C172" s="24">
        <v>600000</v>
      </c>
      <c r="D172" s="24">
        <v>600000</v>
      </c>
      <c r="E172" s="46">
        <v>600000</v>
      </c>
      <c r="F172" s="46">
        <v>0</v>
      </c>
      <c r="G172" s="32">
        <f t="shared" si="68"/>
        <v>600000</v>
      </c>
      <c r="H172" s="32">
        <f t="shared" si="70"/>
        <v>0</v>
      </c>
      <c r="I172" s="32">
        <f t="shared" si="71"/>
        <v>0</v>
      </c>
    </row>
    <row r="173" spans="1:9" s="30" customFormat="1" ht="25.5" x14ac:dyDescent="0.25">
      <c r="A173" s="60"/>
      <c r="B173" s="25" t="s">
        <v>53</v>
      </c>
      <c r="C173" s="23">
        <f>C174</f>
        <v>1888700</v>
      </c>
      <c r="D173" s="23">
        <f t="shared" ref="D173:F173" si="88">D174</f>
        <v>2546385</v>
      </c>
      <c r="E173" s="23">
        <f t="shared" si="88"/>
        <v>1726685</v>
      </c>
      <c r="F173" s="23">
        <f t="shared" si="88"/>
        <v>1631542.75</v>
      </c>
      <c r="G173" s="33">
        <f t="shared" si="68"/>
        <v>95142.25</v>
      </c>
      <c r="H173" s="33">
        <f t="shared" si="70"/>
        <v>94.48988958611443</v>
      </c>
      <c r="I173" s="33">
        <f t="shared" si="71"/>
        <v>64.072901387653474</v>
      </c>
    </row>
    <row r="174" spans="1:9" s="20" customFormat="1" x14ac:dyDescent="0.25">
      <c r="A174" s="60"/>
      <c r="B174" s="1" t="s">
        <v>6</v>
      </c>
      <c r="C174" s="24">
        <v>1888700</v>
      </c>
      <c r="D174" s="21">
        <v>2546385</v>
      </c>
      <c r="E174" s="46">
        <v>1726685</v>
      </c>
      <c r="F174" s="46">
        <v>1631542.75</v>
      </c>
      <c r="G174" s="32">
        <f t="shared" si="68"/>
        <v>95142.25</v>
      </c>
      <c r="H174" s="32">
        <f t="shared" si="70"/>
        <v>94.48988958611443</v>
      </c>
      <c r="I174" s="32">
        <f t="shared" si="71"/>
        <v>64.072901387653474</v>
      </c>
    </row>
    <row r="175" spans="1:9" s="30" customFormat="1" ht="25.5" x14ac:dyDescent="0.25">
      <c r="A175" s="60"/>
      <c r="B175" s="25" t="s">
        <v>106</v>
      </c>
      <c r="C175" s="23">
        <f>C176</f>
        <v>151772100</v>
      </c>
      <c r="D175" s="23">
        <f t="shared" ref="D175:F175" si="89">D176</f>
        <v>153076058</v>
      </c>
      <c r="E175" s="23">
        <f t="shared" si="89"/>
        <v>96374647</v>
      </c>
      <c r="F175" s="23">
        <f t="shared" si="89"/>
        <v>81427888.790000007</v>
      </c>
      <c r="G175" s="33">
        <f t="shared" si="68"/>
        <v>14946758.209999993</v>
      </c>
      <c r="H175" s="33">
        <f t="shared" si="70"/>
        <v>84.490985258809829</v>
      </c>
      <c r="I175" s="33">
        <f t="shared" si="71"/>
        <v>53.194398819703082</v>
      </c>
    </row>
    <row r="176" spans="1:9" s="20" customFormat="1" x14ac:dyDescent="0.25">
      <c r="A176" s="60"/>
      <c r="B176" s="1" t="s">
        <v>6</v>
      </c>
      <c r="C176" s="24">
        <v>151772100</v>
      </c>
      <c r="D176" s="21">
        <f>153076058</f>
        <v>153076058</v>
      </c>
      <c r="E176" s="46">
        <v>96374647</v>
      </c>
      <c r="F176" s="46">
        <v>81427888.790000007</v>
      </c>
      <c r="G176" s="32">
        <f t="shared" si="68"/>
        <v>14946758.209999993</v>
      </c>
      <c r="H176" s="32">
        <f t="shared" si="70"/>
        <v>84.490985258809829</v>
      </c>
      <c r="I176" s="32">
        <f t="shared" si="71"/>
        <v>53.194398819703082</v>
      </c>
    </row>
    <row r="177" spans="1:9" s="30" customFormat="1" ht="38.25" x14ac:dyDescent="0.25">
      <c r="A177" s="60"/>
      <c r="B177" s="25" t="s">
        <v>54</v>
      </c>
      <c r="C177" s="23">
        <f>C178</f>
        <v>1300000</v>
      </c>
      <c r="D177" s="23">
        <f t="shared" ref="D177:F177" si="90">D178</f>
        <v>905000</v>
      </c>
      <c r="E177" s="23">
        <f t="shared" si="90"/>
        <v>228869</v>
      </c>
      <c r="F177" s="23">
        <f t="shared" si="90"/>
        <v>194108.72</v>
      </c>
      <c r="G177" s="33">
        <f t="shared" si="68"/>
        <v>34760.28</v>
      </c>
      <c r="H177" s="33">
        <f t="shared" si="70"/>
        <v>84.812150181981835</v>
      </c>
      <c r="I177" s="33">
        <f t="shared" si="71"/>
        <v>21.448477348066298</v>
      </c>
    </row>
    <row r="178" spans="1:9" s="20" customFormat="1" ht="25.5" x14ac:dyDescent="0.25">
      <c r="A178" s="60"/>
      <c r="B178" s="1" t="s">
        <v>7</v>
      </c>
      <c r="C178" s="24">
        <v>1300000</v>
      </c>
      <c r="D178" s="21">
        <v>905000</v>
      </c>
      <c r="E178" s="46">
        <v>228869</v>
      </c>
      <c r="F178" s="46">
        <v>194108.72</v>
      </c>
      <c r="G178" s="32">
        <f t="shared" si="68"/>
        <v>34760.28</v>
      </c>
      <c r="H178" s="32">
        <f t="shared" si="70"/>
        <v>84.812150181981835</v>
      </c>
      <c r="I178" s="32">
        <f t="shared" si="71"/>
        <v>21.448477348066298</v>
      </c>
    </row>
    <row r="179" spans="1:9" s="30" customFormat="1" ht="56.25" customHeight="1" x14ac:dyDescent="0.25">
      <c r="A179" s="60"/>
      <c r="B179" s="25" t="s">
        <v>55</v>
      </c>
      <c r="C179" s="23">
        <f>C180</f>
        <v>38884800</v>
      </c>
      <c r="D179" s="23">
        <f t="shared" ref="D179:F179" si="91">D180</f>
        <v>39247330</v>
      </c>
      <c r="E179" s="23">
        <f t="shared" si="91"/>
        <v>28259079</v>
      </c>
      <c r="F179" s="23">
        <f t="shared" si="91"/>
        <v>25797863.300000001</v>
      </c>
      <c r="G179" s="33">
        <f t="shared" si="68"/>
        <v>2461215.6999999993</v>
      </c>
      <c r="H179" s="33">
        <f t="shared" si="70"/>
        <v>91.290531089141297</v>
      </c>
      <c r="I179" s="33">
        <f t="shared" si="71"/>
        <v>65.731511672258975</v>
      </c>
    </row>
    <row r="180" spans="1:9" s="20" customFormat="1" x14ac:dyDescent="0.25">
      <c r="A180" s="60"/>
      <c r="B180" s="1" t="s">
        <v>6</v>
      </c>
      <c r="C180" s="24">
        <f>19945100+13374500+4678700+886500</f>
        <v>38884800</v>
      </c>
      <c r="D180" s="24">
        <f>886500+4615800+20203580+13541450</f>
        <v>39247330</v>
      </c>
      <c r="E180" s="46">
        <v>28259079</v>
      </c>
      <c r="F180" s="46">
        <v>25797863.300000001</v>
      </c>
      <c r="G180" s="32">
        <f t="shared" si="68"/>
        <v>2461215.6999999993</v>
      </c>
      <c r="H180" s="32">
        <f t="shared" si="70"/>
        <v>91.290531089141297</v>
      </c>
      <c r="I180" s="32">
        <f t="shared" si="71"/>
        <v>65.731511672258975</v>
      </c>
    </row>
    <row r="181" spans="1:9" s="30" customFormat="1" ht="51" x14ac:dyDescent="0.25">
      <c r="A181" s="60"/>
      <c r="B181" s="25" t="s">
        <v>56</v>
      </c>
      <c r="C181" s="23">
        <f>C182</f>
        <v>8400</v>
      </c>
      <c r="D181" s="23">
        <f t="shared" ref="D181:F181" si="92">D182</f>
        <v>8400</v>
      </c>
      <c r="E181" s="23">
        <f t="shared" si="92"/>
        <v>3000</v>
      </c>
      <c r="F181" s="23">
        <f t="shared" si="92"/>
        <v>2967.09</v>
      </c>
      <c r="G181" s="33">
        <f t="shared" si="68"/>
        <v>32.909999999999854</v>
      </c>
      <c r="H181" s="33">
        <f t="shared" si="70"/>
        <v>98.903000000000006</v>
      </c>
      <c r="I181" s="33">
        <f t="shared" si="71"/>
        <v>35.322499999999998</v>
      </c>
    </row>
    <row r="182" spans="1:9" s="20" customFormat="1" x14ac:dyDescent="0.25">
      <c r="A182" s="60"/>
      <c r="B182" s="1" t="s">
        <v>6</v>
      </c>
      <c r="C182" s="24">
        <v>8400</v>
      </c>
      <c r="D182" s="21">
        <v>8400</v>
      </c>
      <c r="E182" s="46">
        <v>3000</v>
      </c>
      <c r="F182" s="46">
        <v>2967.09</v>
      </c>
      <c r="G182" s="32">
        <f t="shared" si="68"/>
        <v>32.909999999999854</v>
      </c>
      <c r="H182" s="32">
        <f t="shared" si="70"/>
        <v>98.903000000000006</v>
      </c>
      <c r="I182" s="32">
        <f t="shared" si="71"/>
        <v>35.322499999999998</v>
      </c>
    </row>
    <row r="183" spans="1:9" s="30" customFormat="1" ht="51.75" customHeight="1" x14ac:dyDescent="0.25">
      <c r="A183" s="60"/>
      <c r="B183" s="25" t="s">
        <v>57</v>
      </c>
      <c r="C183" s="23">
        <f>C184</f>
        <v>20381900</v>
      </c>
      <c r="D183" s="23">
        <f t="shared" ref="D183:F183" si="93">D184</f>
        <v>20382400</v>
      </c>
      <c r="E183" s="23">
        <f t="shared" si="93"/>
        <v>20381900</v>
      </c>
      <c r="F183" s="23">
        <f t="shared" si="93"/>
        <v>0</v>
      </c>
      <c r="G183" s="33">
        <f t="shared" si="68"/>
        <v>20381900</v>
      </c>
      <c r="H183" s="33">
        <f t="shared" si="70"/>
        <v>0</v>
      </c>
      <c r="I183" s="33">
        <f t="shared" si="71"/>
        <v>0</v>
      </c>
    </row>
    <row r="184" spans="1:9" x14ac:dyDescent="0.25">
      <c r="A184" s="60"/>
      <c r="B184" s="1" t="s">
        <v>6</v>
      </c>
      <c r="C184" s="24">
        <v>20381900</v>
      </c>
      <c r="D184" s="21">
        <v>20382400</v>
      </c>
      <c r="E184" s="46">
        <v>20381900</v>
      </c>
      <c r="F184" s="46">
        <v>0</v>
      </c>
      <c r="G184" s="32">
        <f t="shared" si="68"/>
        <v>20381900</v>
      </c>
      <c r="H184" s="32">
        <f t="shared" si="70"/>
        <v>0</v>
      </c>
      <c r="I184" s="32">
        <f t="shared" si="71"/>
        <v>0</v>
      </c>
    </row>
    <row r="185" spans="1:9" ht="25.5" x14ac:dyDescent="0.25">
      <c r="A185" s="59">
        <v>10</v>
      </c>
      <c r="B185" s="16" t="s">
        <v>107</v>
      </c>
      <c r="C185" s="28">
        <f>C186+C188+C190+C193+C195</f>
        <v>1082067905</v>
      </c>
      <c r="D185" s="28">
        <f>D186+D188+D190+D193+D195</f>
        <v>1267431423</v>
      </c>
      <c r="E185" s="28">
        <f>E186+E188+E190+E193+E195</f>
        <v>1016798618</v>
      </c>
      <c r="F185" s="28">
        <f>F186+F188+F190+F193+F195</f>
        <v>737820214.72000015</v>
      </c>
      <c r="G185" s="33">
        <f t="shared" si="68"/>
        <v>278978403.27999985</v>
      </c>
      <c r="H185" s="33">
        <f t="shared" si="70"/>
        <v>72.563062307388009</v>
      </c>
      <c r="I185" s="33">
        <f t="shared" si="71"/>
        <v>58.213817436653549</v>
      </c>
    </row>
    <row r="186" spans="1:9" s="30" customFormat="1" ht="30" customHeight="1" x14ac:dyDescent="0.25">
      <c r="A186" s="60"/>
      <c r="B186" s="25" t="s">
        <v>58</v>
      </c>
      <c r="C186" s="23">
        <f>C187</f>
        <v>103252030</v>
      </c>
      <c r="D186" s="23">
        <f t="shared" ref="D186:F186" si="94">D187</f>
        <v>0</v>
      </c>
      <c r="E186" s="23">
        <f t="shared" si="94"/>
        <v>0</v>
      </c>
      <c r="F186" s="23">
        <f t="shared" si="94"/>
        <v>0</v>
      </c>
      <c r="G186" s="33">
        <f t="shared" si="68"/>
        <v>0</v>
      </c>
      <c r="H186" s="33">
        <v>0</v>
      </c>
      <c r="I186" s="33">
        <v>0</v>
      </c>
    </row>
    <row r="187" spans="1:9" s="20" customFormat="1" ht="25.5" x14ac:dyDescent="0.25">
      <c r="A187" s="60"/>
      <c r="B187" s="1" t="s">
        <v>2</v>
      </c>
      <c r="C187" s="24">
        <v>103252030</v>
      </c>
      <c r="D187" s="21">
        <v>0</v>
      </c>
      <c r="E187" s="46">
        <v>0</v>
      </c>
      <c r="F187" s="46">
        <v>0</v>
      </c>
      <c r="G187" s="32">
        <f t="shared" si="68"/>
        <v>0</v>
      </c>
      <c r="H187" s="32">
        <v>0</v>
      </c>
      <c r="I187" s="32">
        <v>0</v>
      </c>
    </row>
    <row r="188" spans="1:9" s="30" customFormat="1" ht="38.25" x14ac:dyDescent="0.25">
      <c r="A188" s="60"/>
      <c r="B188" s="25" t="s">
        <v>59</v>
      </c>
      <c r="C188" s="23">
        <f>C189</f>
        <v>457365300</v>
      </c>
      <c r="D188" s="23">
        <f t="shared" ref="D188:F188" si="95">D189</f>
        <v>418378945</v>
      </c>
      <c r="E188" s="23">
        <f t="shared" si="95"/>
        <v>302673639</v>
      </c>
      <c r="F188" s="23">
        <f t="shared" si="95"/>
        <v>302174026.72000003</v>
      </c>
      <c r="G188" s="33">
        <f t="shared" si="68"/>
        <v>499612.27999997139</v>
      </c>
      <c r="H188" s="33">
        <f t="shared" si="70"/>
        <v>99.834933665960918</v>
      </c>
      <c r="I188" s="33">
        <f t="shared" si="71"/>
        <v>72.224960249851961</v>
      </c>
    </row>
    <row r="189" spans="1:9" s="20" customFormat="1" ht="25.5" x14ac:dyDescent="0.25">
      <c r="A189" s="60"/>
      <c r="B189" s="1" t="s">
        <v>2</v>
      </c>
      <c r="C189" s="24">
        <v>457365300</v>
      </c>
      <c r="D189" s="21">
        <v>418378945</v>
      </c>
      <c r="E189" s="46">
        <v>302673639</v>
      </c>
      <c r="F189" s="46">
        <v>302174026.72000003</v>
      </c>
      <c r="G189" s="32">
        <f t="shared" si="68"/>
        <v>499612.27999997139</v>
      </c>
      <c r="H189" s="32">
        <f t="shared" si="70"/>
        <v>99.834933665960918</v>
      </c>
      <c r="I189" s="32">
        <f t="shared" si="71"/>
        <v>72.224960249851961</v>
      </c>
    </row>
    <row r="190" spans="1:9" s="30" customFormat="1" ht="38.25" x14ac:dyDescent="0.25">
      <c r="A190" s="60"/>
      <c r="B190" s="25" t="s">
        <v>60</v>
      </c>
      <c r="C190" s="23">
        <f>-C191+C192</f>
        <v>203133875</v>
      </c>
      <c r="D190" s="23">
        <f>D191+D192</f>
        <v>536601991</v>
      </c>
      <c r="E190" s="23">
        <f t="shared" ref="E190:F190" si="96">E191+E192</f>
        <v>431435389</v>
      </c>
      <c r="F190" s="23">
        <f t="shared" si="96"/>
        <v>187648436.61000001</v>
      </c>
      <c r="G190" s="33">
        <f t="shared" si="68"/>
        <v>243786952.38999999</v>
      </c>
      <c r="H190" s="33">
        <f t="shared" si="70"/>
        <v>43.493983431665136</v>
      </c>
      <c r="I190" s="33">
        <f t="shared" si="71"/>
        <v>34.969761528521801</v>
      </c>
    </row>
    <row r="191" spans="1:9" s="30" customFormat="1" ht="25.5" x14ac:dyDescent="0.25">
      <c r="A191" s="60"/>
      <c r="B191" s="1" t="s">
        <v>7</v>
      </c>
      <c r="C191" s="24">
        <v>0</v>
      </c>
      <c r="D191" s="21">
        <v>102329652</v>
      </c>
      <c r="E191" s="46">
        <v>101174420</v>
      </c>
      <c r="F191" s="46">
        <v>0</v>
      </c>
      <c r="G191" s="32">
        <f t="shared" si="68"/>
        <v>101174420</v>
      </c>
      <c r="H191" s="32">
        <f t="shared" si="70"/>
        <v>0</v>
      </c>
      <c r="I191" s="32">
        <f t="shared" si="71"/>
        <v>0</v>
      </c>
    </row>
    <row r="192" spans="1:9" s="20" customFormat="1" ht="25.5" x14ac:dyDescent="0.25">
      <c r="A192" s="60"/>
      <c r="B192" s="1" t="s">
        <v>2</v>
      </c>
      <c r="C192" s="24">
        <v>203133875</v>
      </c>
      <c r="D192" s="21">
        <v>434272339</v>
      </c>
      <c r="E192" s="46">
        <v>330260969</v>
      </c>
      <c r="F192" s="46">
        <v>187648436.61000001</v>
      </c>
      <c r="G192" s="32">
        <f t="shared" si="68"/>
        <v>142612532.38999999</v>
      </c>
      <c r="H192" s="32">
        <f t="shared" si="70"/>
        <v>56.818229892010038</v>
      </c>
      <c r="I192" s="32">
        <f t="shared" si="71"/>
        <v>43.209852380213427</v>
      </c>
    </row>
    <row r="193" spans="1:9" s="30" customFormat="1" ht="44.25" customHeight="1" x14ac:dyDescent="0.25">
      <c r="A193" s="60"/>
      <c r="B193" s="25" t="s">
        <v>61</v>
      </c>
      <c r="C193" s="23">
        <f>C194</f>
        <v>315642200</v>
      </c>
      <c r="D193" s="23">
        <f t="shared" ref="D193:F193" si="97">D194</f>
        <v>306697304</v>
      </c>
      <c r="E193" s="23">
        <f t="shared" si="97"/>
        <v>279052653</v>
      </c>
      <c r="F193" s="23">
        <f t="shared" si="97"/>
        <v>244658953.31</v>
      </c>
      <c r="G193" s="33">
        <f t="shared" si="68"/>
        <v>34393699.689999998</v>
      </c>
      <c r="H193" s="33">
        <f t="shared" si="70"/>
        <v>87.674835082109041</v>
      </c>
      <c r="I193" s="33">
        <f t="shared" si="71"/>
        <v>79.77212388864038</v>
      </c>
    </row>
    <row r="194" spans="1:9" s="30" customFormat="1" ht="25.5" x14ac:dyDescent="0.25">
      <c r="A194" s="60"/>
      <c r="B194" s="1" t="s">
        <v>2</v>
      </c>
      <c r="C194" s="24">
        <v>315642200</v>
      </c>
      <c r="D194" s="21">
        <v>306697304</v>
      </c>
      <c r="E194" s="46">
        <v>279052653</v>
      </c>
      <c r="F194" s="46">
        <v>244658953.31</v>
      </c>
      <c r="G194" s="32">
        <f t="shared" si="68"/>
        <v>34393699.689999998</v>
      </c>
      <c r="H194" s="32">
        <f t="shared" si="70"/>
        <v>87.674835082109041</v>
      </c>
      <c r="I194" s="32">
        <f t="shared" si="71"/>
        <v>79.77212388864038</v>
      </c>
    </row>
    <row r="195" spans="1:9" s="30" customFormat="1" ht="43.5" customHeight="1" x14ac:dyDescent="0.25">
      <c r="A195" s="60"/>
      <c r="B195" s="12" t="s">
        <v>62</v>
      </c>
      <c r="C195" s="28">
        <f>C196+C197</f>
        <v>2674500</v>
      </c>
      <c r="D195" s="28">
        <f t="shared" ref="D195:F195" si="98">D196+D197</f>
        <v>5753183</v>
      </c>
      <c r="E195" s="28">
        <f t="shared" si="98"/>
        <v>3636937</v>
      </c>
      <c r="F195" s="28">
        <f t="shared" si="98"/>
        <v>3338798.08</v>
      </c>
      <c r="G195" s="33">
        <f t="shared" si="68"/>
        <v>298138.91999999993</v>
      </c>
      <c r="H195" s="33">
        <f t="shared" si="70"/>
        <v>91.802472245188738</v>
      </c>
      <c r="I195" s="33">
        <f t="shared" si="71"/>
        <v>58.033928001247318</v>
      </c>
    </row>
    <row r="196" spans="1:9" s="30" customFormat="1" ht="25.5" x14ac:dyDescent="0.25">
      <c r="A196" s="60"/>
      <c r="B196" s="1" t="s">
        <v>7</v>
      </c>
      <c r="C196" s="21">
        <v>0</v>
      </c>
      <c r="D196" s="21">
        <v>22843</v>
      </c>
      <c r="E196" s="46">
        <v>0</v>
      </c>
      <c r="F196" s="46">
        <v>0</v>
      </c>
      <c r="G196" s="32">
        <f t="shared" si="68"/>
        <v>0</v>
      </c>
      <c r="H196" s="32">
        <v>0</v>
      </c>
      <c r="I196" s="32">
        <f t="shared" si="71"/>
        <v>0</v>
      </c>
    </row>
    <row r="197" spans="1:9" s="20" customFormat="1" ht="25.5" x14ac:dyDescent="0.25">
      <c r="A197" s="61"/>
      <c r="B197" s="1" t="s">
        <v>2</v>
      </c>
      <c r="C197" s="21">
        <v>2674500</v>
      </c>
      <c r="D197" s="21">
        <v>5730340</v>
      </c>
      <c r="E197" s="46">
        <v>3636937</v>
      </c>
      <c r="F197" s="46">
        <v>3338798.08</v>
      </c>
      <c r="G197" s="32">
        <f t="shared" si="68"/>
        <v>298138.91999999993</v>
      </c>
      <c r="H197" s="32">
        <f t="shared" si="70"/>
        <v>91.802472245188738</v>
      </c>
      <c r="I197" s="32">
        <f t="shared" si="71"/>
        <v>58.26527012358779</v>
      </c>
    </row>
    <row r="198" spans="1:9" ht="25.5" x14ac:dyDescent="0.25">
      <c r="A198" s="59">
        <v>11</v>
      </c>
      <c r="B198" s="14" t="s">
        <v>108</v>
      </c>
      <c r="C198" s="23">
        <f>C199</f>
        <v>87592688</v>
      </c>
      <c r="D198" s="23">
        <f t="shared" ref="D198:F198" si="99">D199</f>
        <v>86900788</v>
      </c>
      <c r="E198" s="23">
        <f t="shared" si="99"/>
        <v>52949950</v>
      </c>
      <c r="F198" s="23">
        <f t="shared" si="99"/>
        <v>52305384.670000002</v>
      </c>
      <c r="G198" s="33">
        <f t="shared" ref="G198:G249" si="100">E198-F198</f>
        <v>644565.32999999821</v>
      </c>
      <c r="H198" s="33">
        <f t="shared" si="70"/>
        <v>98.782689445410242</v>
      </c>
      <c r="I198" s="33">
        <f t="shared" si="71"/>
        <v>60.189770281484677</v>
      </c>
    </row>
    <row r="199" spans="1:9" s="30" customFormat="1" ht="43.5" customHeight="1" x14ac:dyDescent="0.25">
      <c r="A199" s="60"/>
      <c r="B199" s="25" t="s">
        <v>17</v>
      </c>
      <c r="C199" s="23">
        <f>C200</f>
        <v>87592688</v>
      </c>
      <c r="D199" s="23">
        <f t="shared" ref="D199:F199" si="101">D200</f>
        <v>86900788</v>
      </c>
      <c r="E199" s="23">
        <f t="shared" si="101"/>
        <v>52949950</v>
      </c>
      <c r="F199" s="23">
        <f t="shared" si="101"/>
        <v>52305384.670000002</v>
      </c>
      <c r="G199" s="33">
        <f t="shared" si="100"/>
        <v>644565.32999999821</v>
      </c>
      <c r="H199" s="33">
        <f t="shared" si="70"/>
        <v>98.782689445410242</v>
      </c>
      <c r="I199" s="33">
        <f t="shared" si="71"/>
        <v>60.189770281484677</v>
      </c>
    </row>
    <row r="200" spans="1:9" s="20" customFormat="1" ht="18.75" customHeight="1" x14ac:dyDescent="0.25">
      <c r="A200" s="60"/>
      <c r="B200" s="19" t="s">
        <v>4</v>
      </c>
      <c r="C200" s="24">
        <v>87592688</v>
      </c>
      <c r="D200" s="21">
        <v>86900788</v>
      </c>
      <c r="E200" s="46">
        <v>52949950</v>
      </c>
      <c r="F200" s="46">
        <v>52305384.670000002</v>
      </c>
      <c r="G200" s="32">
        <f t="shared" si="100"/>
        <v>644565.32999999821</v>
      </c>
      <c r="H200" s="32">
        <f t="shared" ref="H200:H249" si="102">F200/E200*100</f>
        <v>98.782689445410242</v>
      </c>
      <c r="I200" s="32">
        <f t="shared" ref="I200:I249" si="103">F200/D200*100</f>
        <v>60.189770281484677</v>
      </c>
    </row>
    <row r="201" spans="1:9" x14ac:dyDescent="0.25">
      <c r="A201" s="59">
        <v>12</v>
      </c>
      <c r="B201" s="14" t="s">
        <v>13</v>
      </c>
      <c r="C201" s="23">
        <f>C202+C205+C208+C210+C212+C214</f>
        <v>172825700</v>
      </c>
      <c r="D201" s="23">
        <f t="shared" ref="D201:F201" si="104">D202+D205+D208+D210+D212+D214</f>
        <v>242939069</v>
      </c>
      <c r="E201" s="23">
        <f t="shared" si="104"/>
        <v>151879913</v>
      </c>
      <c r="F201" s="23">
        <f t="shared" si="104"/>
        <v>129122148.13999999</v>
      </c>
      <c r="G201" s="33">
        <f t="shared" si="100"/>
        <v>22757764.860000014</v>
      </c>
      <c r="H201" s="33">
        <f t="shared" si="102"/>
        <v>85.015948185327176</v>
      </c>
      <c r="I201" s="33">
        <f t="shared" si="103"/>
        <v>53.150013569863475</v>
      </c>
    </row>
    <row r="202" spans="1:9" s="30" customFormat="1" ht="38.25" x14ac:dyDescent="0.25">
      <c r="A202" s="67"/>
      <c r="B202" s="25" t="s">
        <v>63</v>
      </c>
      <c r="C202" s="23">
        <f>C203+C204</f>
        <v>7733200</v>
      </c>
      <c r="D202" s="23">
        <f t="shared" ref="D202:F202" si="105">D203+D204</f>
        <v>7733200</v>
      </c>
      <c r="E202" s="23">
        <f t="shared" si="105"/>
        <v>7142700</v>
      </c>
      <c r="F202" s="23">
        <f t="shared" si="105"/>
        <v>6709729.7999999998</v>
      </c>
      <c r="G202" s="33">
        <f t="shared" si="100"/>
        <v>432970.20000000019</v>
      </c>
      <c r="H202" s="33">
        <f t="shared" si="102"/>
        <v>93.93828384224453</v>
      </c>
      <c r="I202" s="33">
        <f t="shared" si="103"/>
        <v>86.765243366264926</v>
      </c>
    </row>
    <row r="203" spans="1:9" s="20" customFormat="1" x14ac:dyDescent="0.25">
      <c r="A203" s="67"/>
      <c r="B203" s="1" t="s">
        <v>6</v>
      </c>
      <c r="C203" s="24">
        <f>5950000</f>
        <v>5950000</v>
      </c>
      <c r="D203" s="24">
        <f>5950000</f>
        <v>5950000</v>
      </c>
      <c r="E203" s="46">
        <v>5950000</v>
      </c>
      <c r="F203" s="46">
        <v>5750000</v>
      </c>
      <c r="G203" s="32">
        <f t="shared" si="100"/>
        <v>200000</v>
      </c>
      <c r="H203" s="32">
        <f t="shared" si="102"/>
        <v>96.638655462184872</v>
      </c>
      <c r="I203" s="32">
        <f t="shared" si="103"/>
        <v>96.638655462184872</v>
      </c>
    </row>
    <row r="204" spans="1:9" s="20" customFormat="1" x14ac:dyDescent="0.25">
      <c r="A204" s="67"/>
      <c r="B204" s="1" t="s">
        <v>16</v>
      </c>
      <c r="C204" s="24">
        <v>1783200</v>
      </c>
      <c r="D204" s="24">
        <v>1783200</v>
      </c>
      <c r="E204" s="46">
        <v>1192700</v>
      </c>
      <c r="F204" s="46">
        <v>959729.8</v>
      </c>
      <c r="G204" s="32">
        <f t="shared" si="100"/>
        <v>232970.19999999995</v>
      </c>
      <c r="H204" s="32">
        <f t="shared" si="102"/>
        <v>80.466990861071523</v>
      </c>
      <c r="I204" s="32">
        <f t="shared" si="103"/>
        <v>53.820648272768054</v>
      </c>
    </row>
    <row r="205" spans="1:9" s="30" customFormat="1" ht="60" customHeight="1" x14ac:dyDescent="0.25">
      <c r="A205" s="67"/>
      <c r="B205" s="25" t="s">
        <v>64</v>
      </c>
      <c r="C205" s="23">
        <f>C206+C207</f>
        <v>67964900</v>
      </c>
      <c r="D205" s="23">
        <f t="shared" ref="D205:F205" si="106">D206+D207</f>
        <v>80975103</v>
      </c>
      <c r="E205" s="23">
        <f t="shared" si="106"/>
        <v>52088259</v>
      </c>
      <c r="F205" s="23">
        <f t="shared" si="106"/>
        <v>48321849.119999997</v>
      </c>
      <c r="G205" s="33">
        <f t="shared" si="100"/>
        <v>3766409.8800000027</v>
      </c>
      <c r="H205" s="33">
        <f t="shared" si="102"/>
        <v>92.769176869589742</v>
      </c>
      <c r="I205" s="33">
        <f t="shared" si="103"/>
        <v>59.674946162155543</v>
      </c>
    </row>
    <row r="206" spans="1:9" s="20" customFormat="1" x14ac:dyDescent="0.25">
      <c r="A206" s="67"/>
      <c r="B206" s="1" t="s">
        <v>6</v>
      </c>
      <c r="C206" s="24">
        <f>8192700+35817700+23954500</f>
        <v>67964900</v>
      </c>
      <c r="D206" s="24">
        <f>26158802+41093851+8652700</f>
        <v>75905353</v>
      </c>
      <c r="E206" s="46">
        <v>52088259</v>
      </c>
      <c r="F206" s="46">
        <v>48321849.119999997</v>
      </c>
      <c r="G206" s="32">
        <f t="shared" si="100"/>
        <v>3766409.8800000027</v>
      </c>
      <c r="H206" s="32">
        <f t="shared" si="102"/>
        <v>92.769176869589742</v>
      </c>
      <c r="I206" s="32">
        <f t="shared" si="103"/>
        <v>63.660660559736804</v>
      </c>
    </row>
    <row r="207" spans="1:9" s="20" customFormat="1" ht="25.5" x14ac:dyDescent="0.25">
      <c r="A207" s="67"/>
      <c r="B207" s="1" t="s">
        <v>7</v>
      </c>
      <c r="C207" s="24">
        <v>0</v>
      </c>
      <c r="D207" s="24">
        <v>5069750</v>
      </c>
      <c r="E207" s="46">
        <v>0</v>
      </c>
      <c r="F207" s="46">
        <v>0</v>
      </c>
      <c r="G207" s="32">
        <f t="shared" si="100"/>
        <v>0</v>
      </c>
      <c r="H207" s="32">
        <v>0</v>
      </c>
      <c r="I207" s="32">
        <f t="shared" si="103"/>
        <v>0</v>
      </c>
    </row>
    <row r="208" spans="1:9" s="30" customFormat="1" ht="43.5" customHeight="1" x14ac:dyDescent="0.25">
      <c r="A208" s="67"/>
      <c r="B208" s="25" t="s">
        <v>65</v>
      </c>
      <c r="C208" s="23">
        <f>C209</f>
        <v>205700</v>
      </c>
      <c r="D208" s="23">
        <f t="shared" ref="D208:F208" si="107">D209</f>
        <v>205700</v>
      </c>
      <c r="E208" s="23">
        <f t="shared" si="107"/>
        <v>111775</v>
      </c>
      <c r="F208" s="23">
        <f t="shared" si="107"/>
        <v>77645</v>
      </c>
      <c r="G208" s="33">
        <f t="shared" si="100"/>
        <v>34130</v>
      </c>
      <c r="H208" s="33">
        <f t="shared" si="102"/>
        <v>69.465443972265717</v>
      </c>
      <c r="I208" s="33">
        <f t="shared" si="103"/>
        <v>37.746718522119593</v>
      </c>
    </row>
    <row r="209" spans="1:9" s="20" customFormat="1" x14ac:dyDescent="0.25">
      <c r="A209" s="67"/>
      <c r="B209" s="1" t="s">
        <v>6</v>
      </c>
      <c r="C209" s="24">
        <v>205700</v>
      </c>
      <c r="D209" s="21">
        <v>205700</v>
      </c>
      <c r="E209" s="46">
        <v>111775</v>
      </c>
      <c r="F209" s="46">
        <v>77645</v>
      </c>
      <c r="G209" s="32">
        <f t="shared" si="100"/>
        <v>34130</v>
      </c>
      <c r="H209" s="32">
        <f t="shared" si="102"/>
        <v>69.465443972265717</v>
      </c>
      <c r="I209" s="32">
        <f t="shared" si="103"/>
        <v>37.746718522119593</v>
      </c>
    </row>
    <row r="210" spans="1:9" s="50" customFormat="1" ht="51" x14ac:dyDescent="0.25">
      <c r="A210" s="67"/>
      <c r="B210" s="52" t="s">
        <v>109</v>
      </c>
      <c r="C210" s="26">
        <f>C211</f>
        <v>6000</v>
      </c>
      <c r="D210" s="26">
        <f t="shared" ref="D210:F210" si="108">D211</f>
        <v>414000</v>
      </c>
      <c r="E210" s="26">
        <f t="shared" si="108"/>
        <v>378</v>
      </c>
      <c r="F210" s="26">
        <f t="shared" si="108"/>
        <v>0</v>
      </c>
      <c r="G210" s="33">
        <f t="shared" si="100"/>
        <v>378</v>
      </c>
      <c r="H210" s="33">
        <f t="shared" si="102"/>
        <v>0</v>
      </c>
      <c r="I210" s="33">
        <f t="shared" si="103"/>
        <v>0</v>
      </c>
    </row>
    <row r="211" spans="1:9" s="51" customFormat="1" x14ac:dyDescent="0.25">
      <c r="A211" s="67"/>
      <c r="B211" s="53" t="s">
        <v>6</v>
      </c>
      <c r="C211" s="29">
        <v>6000</v>
      </c>
      <c r="D211" s="35">
        <v>414000</v>
      </c>
      <c r="E211" s="32">
        <v>378</v>
      </c>
      <c r="F211" s="32">
        <v>0</v>
      </c>
      <c r="G211" s="32">
        <f t="shared" si="100"/>
        <v>378</v>
      </c>
      <c r="H211" s="32">
        <f t="shared" si="102"/>
        <v>0</v>
      </c>
      <c r="I211" s="32">
        <f t="shared" si="103"/>
        <v>0</v>
      </c>
    </row>
    <row r="212" spans="1:9" s="30" customFormat="1" ht="38.25" x14ac:dyDescent="0.25">
      <c r="A212" s="67"/>
      <c r="B212" s="25" t="s">
        <v>110</v>
      </c>
      <c r="C212" s="23">
        <f>C213</f>
        <v>96915900</v>
      </c>
      <c r="D212" s="26">
        <f t="shared" ref="D212:F212" si="109">D213</f>
        <v>109897541</v>
      </c>
      <c r="E212" s="26">
        <f t="shared" si="109"/>
        <v>87968166</v>
      </c>
      <c r="F212" s="26">
        <f t="shared" si="109"/>
        <v>71274424.219999999</v>
      </c>
      <c r="G212" s="33">
        <f t="shared" si="100"/>
        <v>16693741.780000001</v>
      </c>
      <c r="H212" s="33">
        <f t="shared" si="102"/>
        <v>81.02297394718903</v>
      </c>
      <c r="I212" s="33">
        <f t="shared" si="103"/>
        <v>64.855340321035939</v>
      </c>
    </row>
    <row r="213" spans="1:9" s="20" customFormat="1" x14ac:dyDescent="0.25">
      <c r="A213" s="67"/>
      <c r="B213" s="1" t="s">
        <v>6</v>
      </c>
      <c r="C213" s="24">
        <f>5139900+91776000</f>
        <v>96915900</v>
      </c>
      <c r="D213" s="29">
        <f>9083200+100814341</f>
        <v>109897541</v>
      </c>
      <c r="E213" s="32">
        <v>87968166</v>
      </c>
      <c r="F213" s="32">
        <v>71274424.219999999</v>
      </c>
      <c r="G213" s="32">
        <f t="shared" si="100"/>
        <v>16693741.780000001</v>
      </c>
      <c r="H213" s="32">
        <f t="shared" si="102"/>
        <v>81.02297394718903</v>
      </c>
      <c r="I213" s="32">
        <f t="shared" si="103"/>
        <v>64.855340321035939</v>
      </c>
    </row>
    <row r="214" spans="1:9" s="30" customFormat="1" ht="44.25" customHeight="1" x14ac:dyDescent="0.25">
      <c r="A214" s="54"/>
      <c r="B214" s="25" t="s">
        <v>118</v>
      </c>
      <c r="C214" s="23">
        <f>C215+C217</f>
        <v>0</v>
      </c>
      <c r="D214" s="23">
        <f>D215+D217+D216</f>
        <v>43713525</v>
      </c>
      <c r="E214" s="23">
        <f>E215+E217+E216</f>
        <v>4568635</v>
      </c>
      <c r="F214" s="23">
        <f>F215+F217+F216</f>
        <v>2738500</v>
      </c>
      <c r="G214" s="33">
        <f t="shared" si="100"/>
        <v>1830135</v>
      </c>
      <c r="H214" s="33">
        <f t="shared" si="102"/>
        <v>59.941317264347006</v>
      </c>
      <c r="I214" s="33">
        <f t="shared" si="103"/>
        <v>6.2646515008798769</v>
      </c>
    </row>
    <row r="215" spans="1:9" s="20" customFormat="1" x14ac:dyDescent="0.25">
      <c r="A215" s="44"/>
      <c r="B215" s="1" t="s">
        <v>6</v>
      </c>
      <c r="C215" s="24">
        <v>0</v>
      </c>
      <c r="D215" s="24">
        <v>2628595</v>
      </c>
      <c r="E215" s="24">
        <v>2628595</v>
      </c>
      <c r="F215" s="24">
        <v>1822000</v>
      </c>
      <c r="G215" s="32">
        <f t="shared" si="100"/>
        <v>806595</v>
      </c>
      <c r="H215" s="32">
        <f t="shared" si="102"/>
        <v>69.314595820200537</v>
      </c>
      <c r="I215" s="32">
        <f t="shared" si="103"/>
        <v>69.314595820200537</v>
      </c>
    </row>
    <row r="216" spans="1:9" s="20" customFormat="1" x14ac:dyDescent="0.25">
      <c r="A216" s="55"/>
      <c r="B216" s="1" t="s">
        <v>16</v>
      </c>
      <c r="C216" s="24">
        <v>0</v>
      </c>
      <c r="D216" s="24">
        <v>1020760</v>
      </c>
      <c r="E216" s="24">
        <v>1020760</v>
      </c>
      <c r="F216" s="24">
        <v>0</v>
      </c>
      <c r="G216" s="32">
        <f t="shared" si="100"/>
        <v>1020760</v>
      </c>
      <c r="H216" s="32">
        <f t="shared" si="102"/>
        <v>0</v>
      </c>
      <c r="I216" s="32">
        <f t="shared" si="103"/>
        <v>0</v>
      </c>
    </row>
    <row r="217" spans="1:9" s="20" customFormat="1" ht="25.5" x14ac:dyDescent="0.25">
      <c r="A217" s="44"/>
      <c r="B217" s="1" t="s">
        <v>2</v>
      </c>
      <c r="C217" s="24">
        <v>0</v>
      </c>
      <c r="D217" s="24">
        <f>2437130+37627040</f>
        <v>40064170</v>
      </c>
      <c r="E217" s="24">
        <v>919280</v>
      </c>
      <c r="F217" s="24">
        <v>916500</v>
      </c>
      <c r="G217" s="32">
        <f t="shared" si="100"/>
        <v>2780</v>
      </c>
      <c r="H217" s="32">
        <f t="shared" si="102"/>
        <v>99.697589417805247</v>
      </c>
      <c r="I217" s="32">
        <f t="shared" si="103"/>
        <v>2.2875801495450925</v>
      </c>
    </row>
    <row r="218" spans="1:9" ht="25.5" x14ac:dyDescent="0.25">
      <c r="A218" s="62">
        <v>13</v>
      </c>
      <c r="B218" s="16" t="s">
        <v>10</v>
      </c>
      <c r="C218" s="28">
        <f>C219+C221+C223+C225</f>
        <v>101240500</v>
      </c>
      <c r="D218" s="28">
        <f t="shared" ref="D218:F218" si="110">D219+D221+D223+D225</f>
        <v>106024077</v>
      </c>
      <c r="E218" s="28">
        <f t="shared" si="110"/>
        <v>74701628.579999998</v>
      </c>
      <c r="F218" s="28">
        <f t="shared" si="110"/>
        <v>62949555.530000001</v>
      </c>
      <c r="G218" s="33">
        <f t="shared" si="100"/>
        <v>11752073.049999997</v>
      </c>
      <c r="H218" s="33">
        <f t="shared" si="102"/>
        <v>84.267982809217628</v>
      </c>
      <c r="I218" s="33">
        <f t="shared" si="103"/>
        <v>59.372887094315388</v>
      </c>
    </row>
    <row r="219" spans="1:9" s="30" customFormat="1" ht="44.25" customHeight="1" x14ac:dyDescent="0.25">
      <c r="A219" s="63"/>
      <c r="B219" s="27" t="s">
        <v>17</v>
      </c>
      <c r="C219" s="28">
        <f>C220</f>
        <v>89606400</v>
      </c>
      <c r="D219" s="34">
        <f t="shared" ref="D219:F219" si="111">D220</f>
        <v>91136050</v>
      </c>
      <c r="E219" s="34">
        <f t="shared" si="111"/>
        <v>64521165.579999998</v>
      </c>
      <c r="F219" s="34">
        <f t="shared" si="111"/>
        <v>55403736.310000002</v>
      </c>
      <c r="G219" s="33">
        <f t="shared" si="100"/>
        <v>9117429.2699999958</v>
      </c>
      <c r="H219" s="33">
        <f t="shared" si="102"/>
        <v>85.869087782217349</v>
      </c>
      <c r="I219" s="33">
        <f t="shared" si="103"/>
        <v>60.792338827500203</v>
      </c>
    </row>
    <row r="220" spans="1:9" s="20" customFormat="1" ht="25.5" x14ac:dyDescent="0.25">
      <c r="A220" s="63"/>
      <c r="B220" s="1" t="s">
        <v>9</v>
      </c>
      <c r="C220" s="21">
        <v>89606400</v>
      </c>
      <c r="D220" s="35">
        <v>91136050</v>
      </c>
      <c r="E220" s="32">
        <v>64521165.579999998</v>
      </c>
      <c r="F220" s="32">
        <v>55403736.310000002</v>
      </c>
      <c r="G220" s="32">
        <f t="shared" si="100"/>
        <v>9117429.2699999958</v>
      </c>
      <c r="H220" s="32">
        <f t="shared" si="102"/>
        <v>85.869087782217349</v>
      </c>
      <c r="I220" s="32">
        <f t="shared" si="103"/>
        <v>60.792338827500203</v>
      </c>
    </row>
    <row r="221" spans="1:9" s="30" customFormat="1" ht="44.25" customHeight="1" x14ac:dyDescent="0.25">
      <c r="A221" s="63"/>
      <c r="B221" s="27" t="s">
        <v>66</v>
      </c>
      <c r="C221" s="28">
        <f>C222</f>
        <v>11634100</v>
      </c>
      <c r="D221" s="34">
        <f t="shared" ref="D221:F221" si="112">D222</f>
        <v>12397219</v>
      </c>
      <c r="E221" s="34">
        <f t="shared" si="112"/>
        <v>9474448</v>
      </c>
      <c r="F221" s="34">
        <f t="shared" si="112"/>
        <v>6839804.3700000001</v>
      </c>
      <c r="G221" s="33">
        <f t="shared" si="100"/>
        <v>2634643.63</v>
      </c>
      <c r="H221" s="33">
        <f t="shared" si="102"/>
        <v>72.192114727950369</v>
      </c>
      <c r="I221" s="33">
        <f t="shared" si="103"/>
        <v>55.172086336459813</v>
      </c>
    </row>
    <row r="222" spans="1:9" s="20" customFormat="1" ht="25.5" x14ac:dyDescent="0.25">
      <c r="A222" s="63"/>
      <c r="B222" s="1" t="s">
        <v>9</v>
      </c>
      <c r="C222" s="21">
        <v>11634100</v>
      </c>
      <c r="D222" s="35">
        <v>12397219</v>
      </c>
      <c r="E222" s="32">
        <v>9474448</v>
      </c>
      <c r="F222" s="32">
        <v>6839804.3700000001</v>
      </c>
      <c r="G222" s="32">
        <f t="shared" si="100"/>
        <v>2634643.63</v>
      </c>
      <c r="H222" s="32">
        <f t="shared" si="102"/>
        <v>72.192114727950369</v>
      </c>
      <c r="I222" s="32">
        <f t="shared" si="103"/>
        <v>55.172086336459813</v>
      </c>
    </row>
    <row r="223" spans="1:9" s="30" customFormat="1" ht="85.5" customHeight="1" x14ac:dyDescent="0.25">
      <c r="A223" s="63"/>
      <c r="B223" s="27" t="s">
        <v>111</v>
      </c>
      <c r="C223" s="28">
        <f>C224</f>
        <v>0</v>
      </c>
      <c r="D223" s="34">
        <f t="shared" ref="D223:F223" si="113">D224</f>
        <v>1999063</v>
      </c>
      <c r="E223" s="34">
        <f t="shared" si="113"/>
        <v>706015</v>
      </c>
      <c r="F223" s="34">
        <f t="shared" si="113"/>
        <v>706014.85</v>
      </c>
      <c r="G223" s="33">
        <f t="shared" si="100"/>
        <v>0.15000000002328306</v>
      </c>
      <c r="H223" s="33">
        <f t="shared" si="102"/>
        <v>99.99997875399248</v>
      </c>
      <c r="I223" s="33">
        <f t="shared" si="103"/>
        <v>35.317288649732397</v>
      </c>
    </row>
    <row r="224" spans="1:9" s="20" customFormat="1" ht="25.5" x14ac:dyDescent="0.25">
      <c r="A224" s="63"/>
      <c r="B224" s="1" t="s">
        <v>7</v>
      </c>
      <c r="C224" s="21">
        <v>0</v>
      </c>
      <c r="D224" s="35">
        <v>1999063</v>
      </c>
      <c r="E224" s="32">
        <v>706015</v>
      </c>
      <c r="F224" s="32">
        <v>706014.85</v>
      </c>
      <c r="G224" s="32">
        <f t="shared" si="100"/>
        <v>0.15000000002328306</v>
      </c>
      <c r="H224" s="32">
        <f t="shared" si="102"/>
        <v>99.99997875399248</v>
      </c>
      <c r="I224" s="32">
        <f t="shared" si="103"/>
        <v>35.317288649732397</v>
      </c>
    </row>
    <row r="225" spans="1:9" s="30" customFormat="1" ht="38.25" x14ac:dyDescent="0.25">
      <c r="A225" s="64"/>
      <c r="B225" s="48" t="s">
        <v>119</v>
      </c>
      <c r="C225" s="28">
        <f>C226</f>
        <v>0</v>
      </c>
      <c r="D225" s="28">
        <f t="shared" ref="D225:F225" si="114">D226</f>
        <v>491745</v>
      </c>
      <c r="E225" s="28">
        <f t="shared" si="114"/>
        <v>0</v>
      </c>
      <c r="F225" s="28">
        <f t="shared" si="114"/>
        <v>0</v>
      </c>
      <c r="G225" s="33">
        <f t="shared" si="100"/>
        <v>0</v>
      </c>
      <c r="H225" s="33">
        <v>0</v>
      </c>
      <c r="I225" s="33">
        <f t="shared" si="103"/>
        <v>0</v>
      </c>
    </row>
    <row r="226" spans="1:9" s="20" customFormat="1" ht="25.5" x14ac:dyDescent="0.25">
      <c r="A226" s="65"/>
      <c r="B226" s="1" t="s">
        <v>7</v>
      </c>
      <c r="C226" s="21">
        <v>0</v>
      </c>
      <c r="D226" s="35">
        <v>491745</v>
      </c>
      <c r="E226" s="32">
        <v>0</v>
      </c>
      <c r="F226" s="32">
        <v>0</v>
      </c>
      <c r="G226" s="32">
        <f t="shared" si="100"/>
        <v>0</v>
      </c>
      <c r="H226" s="32">
        <v>0</v>
      </c>
      <c r="I226" s="32">
        <f t="shared" si="103"/>
        <v>0</v>
      </c>
    </row>
    <row r="227" spans="1:9" ht="38.25" x14ac:dyDescent="0.25">
      <c r="A227" s="59">
        <v>14</v>
      </c>
      <c r="B227" s="14" t="s">
        <v>11</v>
      </c>
      <c r="C227" s="23">
        <f>C228+C230+C232+C234+C236+C238</f>
        <v>833500</v>
      </c>
      <c r="D227" s="26">
        <f t="shared" ref="D227:F227" si="115">D228+D230+D232+D234+D236+D238</f>
        <v>833500</v>
      </c>
      <c r="E227" s="26">
        <f t="shared" si="115"/>
        <v>833500</v>
      </c>
      <c r="F227" s="26">
        <f t="shared" si="115"/>
        <v>777660</v>
      </c>
      <c r="G227" s="33">
        <f t="shared" si="100"/>
        <v>55840</v>
      </c>
      <c r="H227" s="33">
        <f t="shared" si="102"/>
        <v>93.30053989202159</v>
      </c>
      <c r="I227" s="33">
        <f t="shared" si="103"/>
        <v>93.30053989202159</v>
      </c>
    </row>
    <row r="228" spans="1:9" s="30" customFormat="1" ht="38.25" x14ac:dyDescent="0.25">
      <c r="A228" s="60"/>
      <c r="B228" s="25" t="s">
        <v>67</v>
      </c>
      <c r="C228" s="23">
        <f>C229</f>
        <v>66800</v>
      </c>
      <c r="D228" s="26">
        <f t="shared" ref="D228:F228" si="116">D229</f>
        <v>66800</v>
      </c>
      <c r="E228" s="26">
        <f t="shared" si="116"/>
        <v>66800</v>
      </c>
      <c r="F228" s="26">
        <f t="shared" si="116"/>
        <v>66800</v>
      </c>
      <c r="G228" s="33">
        <f t="shared" si="100"/>
        <v>0</v>
      </c>
      <c r="H228" s="33">
        <f t="shared" si="102"/>
        <v>100</v>
      </c>
      <c r="I228" s="33">
        <f t="shared" si="103"/>
        <v>100</v>
      </c>
    </row>
    <row r="229" spans="1:9" s="20" customFormat="1" x14ac:dyDescent="0.25">
      <c r="A229" s="60"/>
      <c r="B229" s="1" t="s">
        <v>6</v>
      </c>
      <c r="C229" s="24">
        <v>66800</v>
      </c>
      <c r="D229" s="35">
        <v>66800</v>
      </c>
      <c r="E229" s="32">
        <v>66800</v>
      </c>
      <c r="F229" s="32">
        <v>66800</v>
      </c>
      <c r="G229" s="32">
        <f t="shared" si="100"/>
        <v>0</v>
      </c>
      <c r="H229" s="32">
        <f t="shared" si="102"/>
        <v>100</v>
      </c>
      <c r="I229" s="32">
        <f t="shared" si="103"/>
        <v>100</v>
      </c>
    </row>
    <row r="230" spans="1:9" s="30" customFormat="1" ht="25.5" x14ac:dyDescent="0.25">
      <c r="A230" s="60"/>
      <c r="B230" s="25" t="s">
        <v>68</v>
      </c>
      <c r="C230" s="23">
        <f>C231</f>
        <v>276000</v>
      </c>
      <c r="D230" s="26">
        <f t="shared" ref="D230:F230" si="117">D231</f>
        <v>276000</v>
      </c>
      <c r="E230" s="26">
        <f t="shared" si="117"/>
        <v>276000</v>
      </c>
      <c r="F230" s="26">
        <f t="shared" si="117"/>
        <v>276000</v>
      </c>
      <c r="G230" s="33">
        <f t="shared" si="100"/>
        <v>0</v>
      </c>
      <c r="H230" s="33">
        <f t="shared" si="102"/>
        <v>100</v>
      </c>
      <c r="I230" s="33">
        <f t="shared" si="103"/>
        <v>100</v>
      </c>
    </row>
    <row r="231" spans="1:9" s="20" customFormat="1" x14ac:dyDescent="0.25">
      <c r="A231" s="60"/>
      <c r="B231" s="6" t="s">
        <v>8</v>
      </c>
      <c r="C231" s="24">
        <v>276000</v>
      </c>
      <c r="D231" s="35">
        <v>276000</v>
      </c>
      <c r="E231" s="32">
        <v>276000</v>
      </c>
      <c r="F231" s="32">
        <v>276000</v>
      </c>
      <c r="G231" s="32">
        <f t="shared" si="100"/>
        <v>0</v>
      </c>
      <c r="H231" s="32">
        <f t="shared" si="102"/>
        <v>100</v>
      </c>
      <c r="I231" s="32">
        <f t="shared" si="103"/>
        <v>100</v>
      </c>
    </row>
    <row r="232" spans="1:9" s="30" customFormat="1" ht="81" customHeight="1" x14ac:dyDescent="0.25">
      <c r="A232" s="60"/>
      <c r="B232" s="25" t="s">
        <v>69</v>
      </c>
      <c r="C232" s="23">
        <f>C233</f>
        <v>109000</v>
      </c>
      <c r="D232" s="26">
        <f t="shared" ref="D232:F232" si="118">D233</f>
        <v>109000</v>
      </c>
      <c r="E232" s="26">
        <f t="shared" si="118"/>
        <v>109000</v>
      </c>
      <c r="F232" s="26">
        <f t="shared" si="118"/>
        <v>109000</v>
      </c>
      <c r="G232" s="33">
        <f t="shared" si="100"/>
        <v>0</v>
      </c>
      <c r="H232" s="33">
        <f t="shared" si="102"/>
        <v>100</v>
      </c>
      <c r="I232" s="33">
        <f t="shared" si="103"/>
        <v>100</v>
      </c>
    </row>
    <row r="233" spans="1:9" s="20" customFormat="1" x14ac:dyDescent="0.25">
      <c r="A233" s="60"/>
      <c r="B233" s="1" t="s">
        <v>6</v>
      </c>
      <c r="C233" s="24">
        <v>109000</v>
      </c>
      <c r="D233" s="35">
        <v>109000</v>
      </c>
      <c r="E233" s="32">
        <v>109000</v>
      </c>
      <c r="F233" s="32">
        <v>109000</v>
      </c>
      <c r="G233" s="32">
        <f t="shared" si="100"/>
        <v>0</v>
      </c>
      <c r="H233" s="32">
        <f t="shared" si="102"/>
        <v>100</v>
      </c>
      <c r="I233" s="32">
        <f t="shared" si="103"/>
        <v>100</v>
      </c>
    </row>
    <row r="234" spans="1:9" s="30" customFormat="1" ht="95.25" customHeight="1" x14ac:dyDescent="0.25">
      <c r="A234" s="60"/>
      <c r="B234" s="25" t="s">
        <v>70</v>
      </c>
      <c r="C234" s="23">
        <f>C235</f>
        <v>234500</v>
      </c>
      <c r="D234" s="26">
        <f t="shared" ref="D234:F234" si="119">D235</f>
        <v>234500</v>
      </c>
      <c r="E234" s="26">
        <f t="shared" si="119"/>
        <v>234500</v>
      </c>
      <c r="F234" s="26">
        <f t="shared" si="119"/>
        <v>234500</v>
      </c>
      <c r="G234" s="33">
        <f t="shared" si="100"/>
        <v>0</v>
      </c>
      <c r="H234" s="33">
        <f t="shared" si="102"/>
        <v>100</v>
      </c>
      <c r="I234" s="33">
        <f t="shared" si="103"/>
        <v>100</v>
      </c>
    </row>
    <row r="235" spans="1:9" s="30" customFormat="1" x14ac:dyDescent="0.25">
      <c r="A235" s="60"/>
      <c r="B235" s="1" t="s">
        <v>16</v>
      </c>
      <c r="C235" s="24">
        <v>234500</v>
      </c>
      <c r="D235" s="35">
        <v>234500</v>
      </c>
      <c r="E235" s="32">
        <v>234500</v>
      </c>
      <c r="F235" s="32">
        <v>234500</v>
      </c>
      <c r="G235" s="32">
        <f t="shared" si="100"/>
        <v>0</v>
      </c>
      <c r="H235" s="32">
        <f t="shared" si="102"/>
        <v>100</v>
      </c>
      <c r="I235" s="32">
        <f t="shared" si="103"/>
        <v>100</v>
      </c>
    </row>
    <row r="236" spans="1:9" s="30" customFormat="1" ht="84.75" customHeight="1" x14ac:dyDescent="0.25">
      <c r="A236" s="60"/>
      <c r="B236" s="25" t="s">
        <v>71</v>
      </c>
      <c r="C236" s="23">
        <f>C237</f>
        <v>97000</v>
      </c>
      <c r="D236" s="26">
        <f t="shared" ref="D236:F236" si="120">D237</f>
        <v>97000</v>
      </c>
      <c r="E236" s="26">
        <f t="shared" si="120"/>
        <v>97000</v>
      </c>
      <c r="F236" s="26">
        <f t="shared" si="120"/>
        <v>91360</v>
      </c>
      <c r="G236" s="33">
        <f t="shared" si="100"/>
        <v>5640</v>
      </c>
      <c r="H236" s="33">
        <f t="shared" si="102"/>
        <v>94.185567010309285</v>
      </c>
      <c r="I236" s="33">
        <f t="shared" si="103"/>
        <v>94.185567010309285</v>
      </c>
    </row>
    <row r="237" spans="1:9" s="18" customFormat="1" x14ac:dyDescent="0.25">
      <c r="A237" s="60"/>
      <c r="B237" s="1" t="s">
        <v>6</v>
      </c>
      <c r="C237" s="24">
        <v>97000</v>
      </c>
      <c r="D237" s="35">
        <v>97000</v>
      </c>
      <c r="E237" s="32">
        <v>97000</v>
      </c>
      <c r="F237" s="32">
        <v>91360</v>
      </c>
      <c r="G237" s="32">
        <f t="shared" si="100"/>
        <v>5640</v>
      </c>
      <c r="H237" s="32">
        <f t="shared" si="102"/>
        <v>94.185567010309285</v>
      </c>
      <c r="I237" s="32">
        <f t="shared" si="103"/>
        <v>94.185567010309285</v>
      </c>
    </row>
    <row r="238" spans="1:9" s="30" customFormat="1" ht="63.75" x14ac:dyDescent="0.25">
      <c r="A238" s="60"/>
      <c r="B238" s="25" t="s">
        <v>72</v>
      </c>
      <c r="C238" s="23">
        <f>C239</f>
        <v>50200</v>
      </c>
      <c r="D238" s="26">
        <f t="shared" ref="D238:F238" si="121">D239</f>
        <v>50200</v>
      </c>
      <c r="E238" s="26">
        <f t="shared" si="121"/>
        <v>50200</v>
      </c>
      <c r="F238" s="26">
        <f t="shared" si="121"/>
        <v>0</v>
      </c>
      <c r="G238" s="33">
        <f t="shared" si="100"/>
        <v>50200</v>
      </c>
      <c r="H238" s="33">
        <f t="shared" si="102"/>
        <v>0</v>
      </c>
      <c r="I238" s="33">
        <f t="shared" si="103"/>
        <v>0</v>
      </c>
    </row>
    <row r="239" spans="1:9" s="20" customFormat="1" x14ac:dyDescent="0.25">
      <c r="A239" s="61"/>
      <c r="B239" s="1" t="s">
        <v>16</v>
      </c>
      <c r="C239" s="24">
        <v>50200</v>
      </c>
      <c r="D239" s="35">
        <v>50200</v>
      </c>
      <c r="E239" s="32">
        <v>50200</v>
      </c>
      <c r="F239" s="32">
        <v>0</v>
      </c>
      <c r="G239" s="32">
        <f t="shared" si="100"/>
        <v>50200</v>
      </c>
      <c r="H239" s="32">
        <f t="shared" si="102"/>
        <v>0</v>
      </c>
      <c r="I239" s="32">
        <f t="shared" si="103"/>
        <v>0</v>
      </c>
    </row>
    <row r="240" spans="1:9" ht="25.5" x14ac:dyDescent="0.25">
      <c r="A240" s="56">
        <v>15</v>
      </c>
      <c r="B240" s="14" t="s">
        <v>12</v>
      </c>
      <c r="C240" s="23">
        <f>C241+C245</f>
        <v>1499800</v>
      </c>
      <c r="D240" s="26">
        <f t="shared" ref="D240:F240" si="122">D241+D245</f>
        <v>35338989</v>
      </c>
      <c r="E240" s="26">
        <f t="shared" si="122"/>
        <v>17325718</v>
      </c>
      <c r="F240" s="26">
        <f t="shared" si="122"/>
        <v>15234634.050000001</v>
      </c>
      <c r="G240" s="33">
        <f t="shared" si="100"/>
        <v>2091083.9499999993</v>
      </c>
      <c r="H240" s="33">
        <f t="shared" si="102"/>
        <v>87.930751556732019</v>
      </c>
      <c r="I240" s="33">
        <f t="shared" si="103"/>
        <v>43.109988375728577</v>
      </c>
    </row>
    <row r="241" spans="1:9" s="30" customFormat="1" ht="54" customHeight="1" x14ac:dyDescent="0.25">
      <c r="A241" s="57"/>
      <c r="B241" s="25" t="s">
        <v>73</v>
      </c>
      <c r="C241" s="23">
        <f>C242+C243+C244</f>
        <v>94000</v>
      </c>
      <c r="D241" s="26">
        <f t="shared" ref="D241:F241" si="123">D242+D243+D244</f>
        <v>152700</v>
      </c>
      <c r="E241" s="26">
        <f t="shared" si="123"/>
        <v>129779</v>
      </c>
      <c r="F241" s="26">
        <f t="shared" si="123"/>
        <v>107808</v>
      </c>
      <c r="G241" s="33">
        <f t="shared" si="100"/>
        <v>21971</v>
      </c>
      <c r="H241" s="33">
        <f t="shared" si="102"/>
        <v>83.070450535140509</v>
      </c>
      <c r="I241" s="33">
        <f t="shared" si="103"/>
        <v>70.601178781925341</v>
      </c>
    </row>
    <row r="242" spans="1:9" s="30" customFormat="1" x14ac:dyDescent="0.25">
      <c r="A242" s="57"/>
      <c r="B242" s="1" t="s">
        <v>16</v>
      </c>
      <c r="C242" s="24">
        <v>30000</v>
      </c>
      <c r="D242" s="35">
        <f>58700+30000</f>
        <v>88700</v>
      </c>
      <c r="E242" s="32">
        <v>88700</v>
      </c>
      <c r="F242" s="32">
        <v>88700</v>
      </c>
      <c r="G242" s="32">
        <f t="shared" si="100"/>
        <v>0</v>
      </c>
      <c r="H242" s="32">
        <f t="shared" si="102"/>
        <v>100</v>
      </c>
      <c r="I242" s="32">
        <f t="shared" si="103"/>
        <v>100</v>
      </c>
    </row>
    <row r="243" spans="1:9" s="30" customFormat="1" x14ac:dyDescent="0.25">
      <c r="A243" s="57"/>
      <c r="B243" s="6" t="s">
        <v>8</v>
      </c>
      <c r="C243" s="24">
        <v>54000</v>
      </c>
      <c r="D243" s="35">
        <f>11000+38000+5000</f>
        <v>54000</v>
      </c>
      <c r="E243" s="32">
        <v>31079</v>
      </c>
      <c r="F243" s="32">
        <v>19108</v>
      </c>
      <c r="G243" s="32">
        <f t="shared" si="100"/>
        <v>11971</v>
      </c>
      <c r="H243" s="32">
        <f t="shared" si="102"/>
        <v>61.482029666334185</v>
      </c>
      <c r="I243" s="32">
        <f t="shared" si="103"/>
        <v>35.385185185185186</v>
      </c>
    </row>
    <row r="244" spans="1:9" s="20" customFormat="1" ht="25.5" x14ac:dyDescent="0.25">
      <c r="A244" s="57"/>
      <c r="B244" s="1" t="s">
        <v>3</v>
      </c>
      <c r="C244" s="24">
        <v>10000</v>
      </c>
      <c r="D244" s="35">
        <v>10000</v>
      </c>
      <c r="E244" s="32">
        <v>10000</v>
      </c>
      <c r="F244" s="32">
        <v>0</v>
      </c>
      <c r="G244" s="32">
        <f t="shared" si="100"/>
        <v>10000</v>
      </c>
      <c r="H244" s="32">
        <f t="shared" si="102"/>
        <v>0</v>
      </c>
      <c r="I244" s="32">
        <f t="shared" si="103"/>
        <v>0</v>
      </c>
    </row>
    <row r="245" spans="1:9" s="30" customFormat="1" ht="40.5" customHeight="1" x14ac:dyDescent="0.25">
      <c r="A245" s="57"/>
      <c r="B245" s="25" t="s">
        <v>74</v>
      </c>
      <c r="C245" s="23">
        <f>C246+C247+C248</f>
        <v>1405800</v>
      </c>
      <c r="D245" s="26">
        <f t="shared" ref="D245:F245" si="124">D246+D247+D248</f>
        <v>35186289</v>
      </c>
      <c r="E245" s="26">
        <f t="shared" si="124"/>
        <v>17195939</v>
      </c>
      <c r="F245" s="26">
        <f t="shared" si="124"/>
        <v>15126826.050000001</v>
      </c>
      <c r="G245" s="33">
        <f t="shared" si="100"/>
        <v>2069112.9499999993</v>
      </c>
      <c r="H245" s="33">
        <f t="shared" si="102"/>
        <v>87.967432601383393</v>
      </c>
      <c r="I245" s="33">
        <f t="shared" si="103"/>
        <v>42.990683245965499</v>
      </c>
    </row>
    <row r="246" spans="1:9" s="30" customFormat="1" x14ac:dyDescent="0.25">
      <c r="A246" s="57"/>
      <c r="B246" s="1" t="s">
        <v>16</v>
      </c>
      <c r="C246" s="24">
        <v>470000</v>
      </c>
      <c r="D246" s="35">
        <f>1781818+26879765+1392313</f>
        <v>30053896</v>
      </c>
      <c r="E246" s="32">
        <v>12063546</v>
      </c>
      <c r="F246" s="32">
        <v>12048247.25</v>
      </c>
      <c r="G246" s="32">
        <f t="shared" si="100"/>
        <v>15298.75</v>
      </c>
      <c r="H246" s="32">
        <f t="shared" si="102"/>
        <v>99.873181981483711</v>
      </c>
      <c r="I246" s="32">
        <f t="shared" si="103"/>
        <v>40.0888032952533</v>
      </c>
    </row>
    <row r="247" spans="1:9" s="30" customFormat="1" x14ac:dyDescent="0.25">
      <c r="A247" s="57"/>
      <c r="B247" s="6" t="s">
        <v>8</v>
      </c>
      <c r="C247" s="24">
        <v>445800</v>
      </c>
      <c r="D247" s="35">
        <v>503800</v>
      </c>
      <c r="E247" s="32">
        <v>503800</v>
      </c>
      <c r="F247" s="32">
        <v>503700</v>
      </c>
      <c r="G247" s="32">
        <f t="shared" si="100"/>
        <v>100</v>
      </c>
      <c r="H247" s="32">
        <f t="shared" si="102"/>
        <v>99.980150853513294</v>
      </c>
      <c r="I247" s="32">
        <f t="shared" si="103"/>
        <v>99.980150853513294</v>
      </c>
    </row>
    <row r="248" spans="1:9" s="20" customFormat="1" ht="25.5" x14ac:dyDescent="0.25">
      <c r="A248" s="58"/>
      <c r="B248" s="1" t="s">
        <v>3</v>
      </c>
      <c r="C248" s="24">
        <v>490000</v>
      </c>
      <c r="D248" s="35">
        <v>4628593</v>
      </c>
      <c r="E248" s="32">
        <v>4628593</v>
      </c>
      <c r="F248" s="32">
        <v>2574878.7999999998</v>
      </c>
      <c r="G248" s="32">
        <f t="shared" si="100"/>
        <v>2053714.2000000002</v>
      </c>
      <c r="H248" s="32">
        <f t="shared" si="102"/>
        <v>55.62983826834634</v>
      </c>
      <c r="I248" s="32">
        <f t="shared" si="103"/>
        <v>55.62983826834634</v>
      </c>
    </row>
    <row r="249" spans="1:9" x14ac:dyDescent="0.25">
      <c r="A249" s="42"/>
      <c r="B249" s="12" t="s">
        <v>112</v>
      </c>
      <c r="C249" s="23">
        <f>C5+C28+C35+C59+C79+C107+C144+C158+C164+C185+C198+C201+C218+C227+C240</f>
        <v>14607913444</v>
      </c>
      <c r="D249" s="26">
        <f>D5+D28+D35+D59+D79+D107+D144+D158+D164+D185+D198+D201+D218+D227+D240</f>
        <v>15873817131.110001</v>
      </c>
      <c r="E249" s="26">
        <f>E5+E28+E35+E59+E79+E107+E144+E158+E164+E185+E198+E201+E218+E227+E240</f>
        <v>11053319891.23</v>
      </c>
      <c r="F249" s="26">
        <f>F5+F28+F35+F59+F79+F107+F144+F158+F164+F185+F198+F201+F218+F227+F240</f>
        <v>8917738032.9799995</v>
      </c>
      <c r="G249" s="33">
        <f t="shared" si="100"/>
        <v>2135581858.25</v>
      </c>
      <c r="H249" s="33">
        <f t="shared" si="102"/>
        <v>80.679272116747228</v>
      </c>
      <c r="I249" s="33">
        <f t="shared" si="103"/>
        <v>56.178913737784839</v>
      </c>
    </row>
    <row r="250" spans="1:9" x14ac:dyDescent="0.25">
      <c r="H250" s="43"/>
      <c r="I250" s="43"/>
    </row>
  </sheetData>
  <autoFilter ref="A4:I250" xr:uid="{00000000-0009-0000-0000-000000000000}"/>
  <mergeCells count="16">
    <mergeCell ref="B1:H1"/>
    <mergeCell ref="A164:A184"/>
    <mergeCell ref="A28:A34"/>
    <mergeCell ref="A201:A213"/>
    <mergeCell ref="A5:A27"/>
    <mergeCell ref="A59:A78"/>
    <mergeCell ref="A79:A106"/>
    <mergeCell ref="A107:A143"/>
    <mergeCell ref="A35:A58"/>
    <mergeCell ref="A144:A157"/>
    <mergeCell ref="A240:A248"/>
    <mergeCell ref="A158:A163"/>
    <mergeCell ref="A185:A197"/>
    <mergeCell ref="A198:A200"/>
    <mergeCell ref="A227:A239"/>
    <mergeCell ref="A218:A226"/>
  </mergeCells>
  <pageMargins left="0.70866141732283472" right="0.70866141732283472" top="0.74803149606299213" bottom="0.74803149606299213" header="0.31496062992125984" footer="0.31496062992125984"/>
  <pageSetup paperSize="9" scale="78"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Таблица №4</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2025-08-27T09:39:28Z</cp:lastPrinted>
  <dcterms:created xsi:type="dcterms:W3CDTF">2014-05-23T06:49:41Z</dcterms:created>
  <dcterms:modified xsi:type="dcterms:W3CDTF">2025-11-26T06:21:26Z</dcterms:modified>
</cp:coreProperties>
</file>